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35" windowWidth="15480" windowHeight="10590" firstSheet="3" activeTab="3"/>
  </bookViews>
  <sheets>
    <sheet name="Prop angaj" sheetId="1" r:id="rId1"/>
    <sheet name="Prop angaj PET CT" sheetId="2" r:id="rId2"/>
    <sheet name="aa ian" sheetId="3" r:id="rId3"/>
    <sheet name="contract calc" sheetId="4" r:id="rId4"/>
  </sheets>
  <definedNames/>
  <calcPr fullCalcOnLoad="1"/>
</workbook>
</file>

<file path=xl/sharedStrings.xml><?xml version="1.0" encoding="utf-8"?>
<sst xmlns="http://schemas.openxmlformats.org/spreadsheetml/2006/main" count="148" uniqueCount="78">
  <si>
    <t>inalta performanta</t>
  </si>
  <si>
    <t>TOTAL</t>
  </si>
  <si>
    <t>Furnizor</t>
  </si>
  <si>
    <t>Santa Vita -eco</t>
  </si>
  <si>
    <t>Sfanta Maria</t>
  </si>
  <si>
    <t>Manea Viorel</t>
  </si>
  <si>
    <t>Bocai</t>
  </si>
  <si>
    <t>Borz</t>
  </si>
  <si>
    <t>HIPERDIA</t>
  </si>
  <si>
    <t>Neuromed</t>
  </si>
  <si>
    <t>Total</t>
  </si>
  <si>
    <t>Presedinte-Director general</t>
  </si>
  <si>
    <t>Director Relatii cu furnizorii</t>
  </si>
  <si>
    <t>Ec.Hluhaniuc Adriana</t>
  </si>
  <si>
    <t>Ec.Prodan Carmen</t>
  </si>
  <si>
    <t>Sef serviciu</t>
  </si>
  <si>
    <t>Ec.Stretea Camelia</t>
  </si>
  <si>
    <t>Hidegcuti E</t>
  </si>
  <si>
    <t>Hidegcuti G</t>
  </si>
  <si>
    <t>Scandia</t>
  </si>
  <si>
    <t>Director Economic</t>
  </si>
  <si>
    <t>Bellu</t>
  </si>
  <si>
    <t>imagistica</t>
  </si>
  <si>
    <t>Total general</t>
  </si>
  <si>
    <t>Centrul Transilvania</t>
  </si>
  <si>
    <t>Clinica Phoenix</t>
  </si>
  <si>
    <t>din care RMN</t>
  </si>
  <si>
    <t>Opris Ioan</t>
  </si>
  <si>
    <t>Nr. crt</t>
  </si>
  <si>
    <t>Modificare</t>
  </si>
  <si>
    <t>RMN Casa Rusu</t>
  </si>
  <si>
    <t>Deac</t>
  </si>
  <si>
    <t>Ec.Deghid Viorel</t>
  </si>
  <si>
    <t>Crit de evaluare (90%)</t>
  </si>
  <si>
    <t>Sfanta Maria- eco</t>
  </si>
  <si>
    <t>Oncocard Brasov</t>
  </si>
  <si>
    <t>Pozitron Diagnostica Oradea</t>
  </si>
  <si>
    <t>Paraclinic  radiologie si imagistica 2014</t>
  </si>
  <si>
    <t xml:space="preserve">Valoare act aditional ianuarie din calcul </t>
  </si>
  <si>
    <t xml:space="preserve">Valoare act aditional ianuarie </t>
  </si>
  <si>
    <t>Nr. crt.</t>
  </si>
  <si>
    <t>Angajat la 30.12.2013</t>
  </si>
  <si>
    <t>Paraclinic  radiologie si imagistica 2014-PET CT</t>
  </si>
  <si>
    <t>JUDETEAN</t>
  </si>
  <si>
    <t>TBC</t>
  </si>
  <si>
    <t>SIGHET</t>
  </si>
  <si>
    <t>BORSA</t>
  </si>
  <si>
    <t>VISEU</t>
  </si>
  <si>
    <t>EUROMEDICA</t>
  </si>
  <si>
    <t>CLINICA SOMESAN</t>
  </si>
  <si>
    <t>Angajat la 21.01.2014</t>
  </si>
  <si>
    <t>Angajat la 22.01.2014</t>
  </si>
  <si>
    <t>Angajat la 31.01.2014</t>
  </si>
  <si>
    <t>Angajat la 24.02.2014</t>
  </si>
  <si>
    <t>Angajat la 20.03.2014</t>
  </si>
  <si>
    <t>Angajat la 28.02.2014</t>
  </si>
  <si>
    <t>Angajat la 27.03.2014</t>
  </si>
  <si>
    <t>Angajat la 31.03.2014</t>
  </si>
  <si>
    <t>Angajat la 29.04.2014</t>
  </si>
  <si>
    <t>Angajat la 30.04.2014</t>
  </si>
  <si>
    <t xml:space="preserve">Paraclinic  radiologie si imagistica 2014 </t>
  </si>
  <si>
    <t>Angajat la 30.05.2014</t>
  </si>
  <si>
    <t>alte judete</t>
  </si>
  <si>
    <t>Crit de disponibilitate (10%)</t>
  </si>
  <si>
    <t>Sp JUDETEAN</t>
  </si>
  <si>
    <t>Sp TBC</t>
  </si>
  <si>
    <t>Sp SIGHET</t>
  </si>
  <si>
    <t>Sp BORSA</t>
  </si>
  <si>
    <t>Sp VISEU</t>
  </si>
  <si>
    <t>Ardelean Ramona</t>
  </si>
  <si>
    <t>Rednic Radu</t>
  </si>
  <si>
    <t>Hipomed</t>
  </si>
  <si>
    <t>Denta-Sym</t>
  </si>
  <si>
    <t>Clinica Somesan</t>
  </si>
  <si>
    <t xml:space="preserve">Valoare  iulie-decembrie din calcul </t>
  </si>
  <si>
    <t>Valoare  iulie-decembrie</t>
  </si>
  <si>
    <t>Angajat la 27.06.2014</t>
  </si>
  <si>
    <t>Angajat la 30.06.2014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</si>
</sst>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"/>
    <numFmt numFmtId="173" formatCode="#,##0.0000"/>
    <numFmt numFmtId="174" formatCode="#,##0.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#,##0.0000000"/>
    <numFmt numFmtId="182" formatCode="#,##0.00000"/>
    <numFmt numFmtId="183" formatCode="#,##0.000"/>
  </numFmts>
  <fonts count="44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11" xfId="42" applyNumberFormat="1" applyFont="1" applyBorder="1" applyAlignment="1">
      <alignment/>
    </xf>
    <xf numFmtId="0" fontId="4" fillId="0" borderId="11" xfId="42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1" xfId="42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3" fontId="2" fillId="0" borderId="1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8">
      <selection activeCell="X9" sqref="X9:X37"/>
    </sheetView>
  </sheetViews>
  <sheetFormatPr defaultColWidth="9.140625" defaultRowHeight="12.75"/>
  <cols>
    <col min="2" max="2" width="22.421875" style="0" customWidth="1"/>
    <col min="3" max="3" width="13.57421875" style="0" hidden="1" customWidth="1"/>
    <col min="4" max="4" width="10.00390625" style="0" hidden="1" customWidth="1"/>
    <col min="5" max="7" width="14.8515625" style="0" hidden="1" customWidth="1"/>
    <col min="8" max="8" width="9.140625" style="0" hidden="1" customWidth="1"/>
    <col min="9" max="9" width="10.421875" style="0" hidden="1" customWidth="1"/>
    <col min="10" max="10" width="0" style="0" hidden="1" customWidth="1"/>
    <col min="11" max="11" width="11.7109375" style="0" hidden="1" customWidth="1"/>
    <col min="12" max="12" width="11.00390625" style="0" hidden="1" customWidth="1"/>
    <col min="13" max="13" width="12.421875" style="0" hidden="1" customWidth="1"/>
    <col min="14" max="14" width="11.00390625" style="0" hidden="1" customWidth="1"/>
    <col min="15" max="15" width="13.57421875" style="0" hidden="1" customWidth="1"/>
    <col min="16" max="16" width="11.8515625" style="0" hidden="1" customWidth="1"/>
    <col min="17" max="17" width="12.140625" style="0" hidden="1" customWidth="1"/>
    <col min="18" max="18" width="11.57421875" style="0" hidden="1" customWidth="1"/>
    <col min="19" max="19" width="12.28125" style="0" hidden="1" customWidth="1"/>
    <col min="20" max="20" width="0" style="0" hidden="1" customWidth="1"/>
    <col min="21" max="21" width="11.00390625" style="0" hidden="1" customWidth="1"/>
    <col min="22" max="22" width="11.7109375" style="0" hidden="1" customWidth="1"/>
    <col min="23" max="23" width="12.140625" style="0" customWidth="1"/>
    <col min="25" max="25" width="12.57421875" style="0" customWidth="1"/>
  </cols>
  <sheetData>
    <row r="1" ht="18">
      <c r="A1" s="38" t="s">
        <v>37</v>
      </c>
    </row>
    <row r="2" spans="1:2" ht="12.75">
      <c r="A2" s="16"/>
      <c r="B2" s="22"/>
    </row>
    <row r="3" spans="1:2" ht="12.75">
      <c r="A3" s="23"/>
      <c r="B3" s="23"/>
    </row>
    <row r="4" spans="1:2" ht="15">
      <c r="A4" s="23"/>
      <c r="B4" s="24"/>
    </row>
    <row r="5" spans="1:2" ht="12.75">
      <c r="A5" s="23"/>
      <c r="B5" s="25"/>
    </row>
    <row r="6" spans="1:2" ht="12.75">
      <c r="A6" s="23"/>
      <c r="B6" s="25"/>
    </row>
    <row r="7" spans="1:2" ht="12.75">
      <c r="A7" s="23"/>
      <c r="B7" s="26"/>
    </row>
    <row r="8" spans="1:25" ht="30" customHeight="1">
      <c r="A8" s="27" t="s">
        <v>28</v>
      </c>
      <c r="B8" s="27" t="s">
        <v>2</v>
      </c>
      <c r="C8" s="10" t="s">
        <v>41</v>
      </c>
      <c r="D8" s="32" t="s">
        <v>29</v>
      </c>
      <c r="E8" s="10" t="s">
        <v>50</v>
      </c>
      <c r="F8" s="32" t="s">
        <v>29</v>
      </c>
      <c r="G8" s="10" t="s">
        <v>52</v>
      </c>
      <c r="H8" s="32" t="s">
        <v>29</v>
      </c>
      <c r="I8" s="10" t="s">
        <v>55</v>
      </c>
      <c r="J8" s="32" t="s">
        <v>29</v>
      </c>
      <c r="K8" s="10" t="s">
        <v>56</v>
      </c>
      <c r="L8" s="32" t="s">
        <v>29</v>
      </c>
      <c r="M8" s="10" t="s">
        <v>57</v>
      </c>
      <c r="N8" s="32" t="s">
        <v>29</v>
      </c>
      <c r="O8" s="10" t="s">
        <v>58</v>
      </c>
      <c r="P8" s="32" t="s">
        <v>29</v>
      </c>
      <c r="Q8" s="10" t="s">
        <v>59</v>
      </c>
      <c r="R8" s="32" t="s">
        <v>29</v>
      </c>
      <c r="S8" s="10" t="s">
        <v>61</v>
      </c>
      <c r="T8" s="32" t="s">
        <v>29</v>
      </c>
      <c r="U8" s="10" t="s">
        <v>61</v>
      </c>
      <c r="V8" s="32" t="s">
        <v>29</v>
      </c>
      <c r="W8" s="10" t="s">
        <v>76</v>
      </c>
      <c r="X8" s="32" t="s">
        <v>29</v>
      </c>
      <c r="Y8" s="10" t="s">
        <v>77</v>
      </c>
    </row>
    <row r="9" spans="1:25" ht="14.25">
      <c r="A9" s="2">
        <v>1</v>
      </c>
      <c r="B9" s="12" t="s">
        <v>4</v>
      </c>
      <c r="C9" s="29">
        <f>'aa ian'!F9</f>
        <v>2852.92</v>
      </c>
      <c r="D9" s="29" t="e">
        <f>#REF!</f>
        <v>#REF!</v>
      </c>
      <c r="E9" s="29" t="e">
        <f aca="true" t="shared" si="0" ref="E9:G30">D9+C9</f>
        <v>#REF!</v>
      </c>
      <c r="F9" s="29" t="e">
        <f>#REF!</f>
        <v>#REF!</v>
      </c>
      <c r="G9" s="29" t="e">
        <f t="shared" si="0"/>
        <v>#REF!</v>
      </c>
      <c r="H9" s="29" t="e">
        <f>#REF!</f>
        <v>#REF!</v>
      </c>
      <c r="I9" s="29" t="e">
        <f aca="true" t="shared" si="1" ref="I9:I30">H9+G9</f>
        <v>#REF!</v>
      </c>
      <c r="J9" s="29" t="e">
        <f>#REF!</f>
        <v>#REF!</v>
      </c>
      <c r="K9" s="29" t="e">
        <f aca="true" t="shared" si="2" ref="K9:K30">J9+I9</f>
        <v>#REF!</v>
      </c>
      <c r="L9" s="29" t="e">
        <f>#REF!</f>
        <v>#REF!</v>
      </c>
      <c r="M9" s="29" t="e">
        <f aca="true" t="shared" si="3" ref="M9:M30">L9+K9</f>
        <v>#REF!</v>
      </c>
      <c r="N9" s="29" t="e">
        <f>#REF!</f>
        <v>#REF!</v>
      </c>
      <c r="O9" s="29" t="e">
        <f aca="true" t="shared" si="4" ref="O9:O30">N9+M9</f>
        <v>#REF!</v>
      </c>
      <c r="P9" s="29" t="e">
        <f>#REF!+#REF!</f>
        <v>#REF!</v>
      </c>
      <c r="Q9" s="29" t="e">
        <f aca="true" t="shared" si="5" ref="Q9:Q30">P9+O9</f>
        <v>#REF!</v>
      </c>
      <c r="R9" s="29" t="e">
        <f>#REF!</f>
        <v>#REF!</v>
      </c>
      <c r="S9" s="29" t="e">
        <f aca="true" t="shared" si="6" ref="S9:S37">R9+Q9</f>
        <v>#REF!</v>
      </c>
      <c r="T9" s="29" t="e">
        <f>#REF!</f>
        <v>#REF!</v>
      </c>
      <c r="U9" s="29" t="e">
        <f aca="true" t="shared" si="7" ref="U9:U37">T9+S9</f>
        <v>#REF!</v>
      </c>
      <c r="V9" s="29" t="e">
        <f>'contract calc'!#REF!</f>
        <v>#REF!</v>
      </c>
      <c r="W9" s="29" t="e">
        <f aca="true" t="shared" si="8" ref="W9:W37">V9+U9</f>
        <v>#REF!</v>
      </c>
      <c r="X9" s="29" t="e">
        <f>#REF!+#REF!</f>
        <v>#REF!</v>
      </c>
      <c r="Y9" s="29" t="e">
        <f aca="true" t="shared" si="9" ref="Y9:Y37">X9+W9</f>
        <v>#REF!</v>
      </c>
    </row>
    <row r="10" spans="1:25" ht="14.25">
      <c r="A10" s="2">
        <v>3</v>
      </c>
      <c r="B10" s="2" t="s">
        <v>18</v>
      </c>
      <c r="C10" s="29">
        <f>'aa ian'!F10</f>
        <v>553.08</v>
      </c>
      <c r="D10" s="29" t="e">
        <f>#REF!</f>
        <v>#REF!</v>
      </c>
      <c r="E10" s="29" t="e">
        <f t="shared" si="0"/>
        <v>#REF!</v>
      </c>
      <c r="F10" s="29" t="e">
        <f>#REF!</f>
        <v>#REF!</v>
      </c>
      <c r="G10" s="29" t="e">
        <f t="shared" si="0"/>
        <v>#REF!</v>
      </c>
      <c r="H10" s="29" t="e">
        <f>#REF!</f>
        <v>#REF!</v>
      </c>
      <c r="I10" s="29" t="e">
        <f t="shared" si="1"/>
        <v>#REF!</v>
      </c>
      <c r="J10" s="29" t="e">
        <f>#REF!</f>
        <v>#REF!</v>
      </c>
      <c r="K10" s="29" t="e">
        <f t="shared" si="2"/>
        <v>#REF!</v>
      </c>
      <c r="L10" s="29" t="e">
        <f>#REF!</f>
        <v>#REF!</v>
      </c>
      <c r="M10" s="29" t="e">
        <f t="shared" si="3"/>
        <v>#REF!</v>
      </c>
      <c r="N10" s="29" t="e">
        <f>#REF!</f>
        <v>#REF!</v>
      </c>
      <c r="O10" s="29" t="e">
        <f t="shared" si="4"/>
        <v>#REF!</v>
      </c>
      <c r="P10" s="29" t="e">
        <f>#REF!+#REF!</f>
        <v>#REF!</v>
      </c>
      <c r="Q10" s="29" t="e">
        <f t="shared" si="5"/>
        <v>#REF!</v>
      </c>
      <c r="R10" s="29" t="e">
        <f>#REF!</f>
        <v>#REF!</v>
      </c>
      <c r="S10" s="29" t="e">
        <f t="shared" si="6"/>
        <v>#REF!</v>
      </c>
      <c r="T10" s="29" t="e">
        <f>#REF!</f>
        <v>#REF!</v>
      </c>
      <c r="U10" s="29" t="e">
        <f t="shared" si="7"/>
        <v>#REF!</v>
      </c>
      <c r="V10" s="29" t="e">
        <f>'contract calc'!#REF!</f>
        <v>#REF!</v>
      </c>
      <c r="W10" s="29" t="e">
        <f t="shared" si="8"/>
        <v>#REF!</v>
      </c>
      <c r="X10" s="29" t="e">
        <f>#REF!+#REF!</f>
        <v>#REF!</v>
      </c>
      <c r="Y10" s="29" t="e">
        <f t="shared" si="9"/>
        <v>#REF!</v>
      </c>
    </row>
    <row r="11" spans="1:25" ht="14.25">
      <c r="A11" s="2">
        <v>4</v>
      </c>
      <c r="B11" s="3" t="s">
        <v>3</v>
      </c>
      <c r="C11" s="29">
        <f>'aa ian'!F11</f>
        <v>718</v>
      </c>
      <c r="D11" s="29" t="e">
        <f>#REF!</f>
        <v>#REF!</v>
      </c>
      <c r="E11" s="29" t="e">
        <f t="shared" si="0"/>
        <v>#REF!</v>
      </c>
      <c r="F11" s="29" t="e">
        <f>#REF!</f>
        <v>#REF!</v>
      </c>
      <c r="G11" s="29" t="e">
        <f t="shared" si="0"/>
        <v>#REF!</v>
      </c>
      <c r="H11" s="29" t="e">
        <f>#REF!</f>
        <v>#REF!</v>
      </c>
      <c r="I11" s="29" t="e">
        <f t="shared" si="1"/>
        <v>#REF!</v>
      </c>
      <c r="J11" s="29" t="e">
        <f>#REF!</f>
        <v>#REF!</v>
      </c>
      <c r="K11" s="29" t="e">
        <f t="shared" si="2"/>
        <v>#REF!</v>
      </c>
      <c r="L11" s="29" t="e">
        <f>#REF!</f>
        <v>#REF!</v>
      </c>
      <c r="M11" s="29" t="e">
        <f t="shared" si="3"/>
        <v>#REF!</v>
      </c>
      <c r="N11" s="29" t="e">
        <f>#REF!</f>
        <v>#REF!</v>
      </c>
      <c r="O11" s="29" t="e">
        <f t="shared" si="4"/>
        <v>#REF!</v>
      </c>
      <c r="P11" s="29" t="e">
        <f>#REF!+#REF!</f>
        <v>#REF!</v>
      </c>
      <c r="Q11" s="29" t="e">
        <f t="shared" si="5"/>
        <v>#REF!</v>
      </c>
      <c r="R11" s="29" t="e">
        <f>#REF!</f>
        <v>#REF!</v>
      </c>
      <c r="S11" s="29" t="e">
        <f t="shared" si="6"/>
        <v>#REF!</v>
      </c>
      <c r="T11" s="29" t="e">
        <f>#REF!</f>
        <v>#REF!</v>
      </c>
      <c r="U11" s="29" t="e">
        <f t="shared" si="7"/>
        <v>#REF!</v>
      </c>
      <c r="V11" s="29" t="e">
        <f>'contract calc'!#REF!</f>
        <v>#REF!</v>
      </c>
      <c r="W11" s="29" t="e">
        <f t="shared" si="8"/>
        <v>#REF!</v>
      </c>
      <c r="X11" s="29" t="e">
        <f>#REF!+#REF!</f>
        <v>#REF!</v>
      </c>
      <c r="Y11" s="29" t="e">
        <f t="shared" si="9"/>
        <v>#REF!</v>
      </c>
    </row>
    <row r="12" spans="1:25" ht="14.25">
      <c r="A12" s="2">
        <v>5</v>
      </c>
      <c r="B12" s="3" t="s">
        <v>5</v>
      </c>
      <c r="C12" s="29">
        <f>'aa ian'!F12</f>
        <v>350</v>
      </c>
      <c r="D12" s="29" t="e">
        <f>#REF!</f>
        <v>#REF!</v>
      </c>
      <c r="E12" s="29" t="e">
        <f t="shared" si="0"/>
        <v>#REF!</v>
      </c>
      <c r="F12" s="29" t="e">
        <f>#REF!</f>
        <v>#REF!</v>
      </c>
      <c r="G12" s="29" t="e">
        <f t="shared" si="0"/>
        <v>#REF!</v>
      </c>
      <c r="H12" s="29" t="e">
        <f>#REF!</f>
        <v>#REF!</v>
      </c>
      <c r="I12" s="29" t="e">
        <f t="shared" si="1"/>
        <v>#REF!</v>
      </c>
      <c r="J12" s="29" t="e">
        <f>#REF!</f>
        <v>#REF!</v>
      </c>
      <c r="K12" s="29" t="e">
        <f t="shared" si="2"/>
        <v>#REF!</v>
      </c>
      <c r="L12" s="29" t="e">
        <f>#REF!</f>
        <v>#REF!</v>
      </c>
      <c r="M12" s="29" t="e">
        <f t="shared" si="3"/>
        <v>#REF!</v>
      </c>
      <c r="N12" s="29" t="e">
        <f>#REF!</f>
        <v>#REF!</v>
      </c>
      <c r="O12" s="29" t="e">
        <f t="shared" si="4"/>
        <v>#REF!</v>
      </c>
      <c r="P12" s="29" t="e">
        <f>#REF!+#REF!</f>
        <v>#REF!</v>
      </c>
      <c r="Q12" s="29" t="e">
        <f t="shared" si="5"/>
        <v>#REF!</v>
      </c>
      <c r="R12" s="29" t="e">
        <f>#REF!</f>
        <v>#REF!</v>
      </c>
      <c r="S12" s="29" t="e">
        <f t="shared" si="6"/>
        <v>#REF!</v>
      </c>
      <c r="T12" s="29" t="e">
        <f>#REF!</f>
        <v>#REF!</v>
      </c>
      <c r="U12" s="29" t="e">
        <f t="shared" si="7"/>
        <v>#REF!</v>
      </c>
      <c r="V12" s="29" t="e">
        <f>'contract calc'!#REF!</f>
        <v>#REF!</v>
      </c>
      <c r="W12" s="29" t="e">
        <f t="shared" si="8"/>
        <v>#REF!</v>
      </c>
      <c r="X12" s="29" t="e">
        <f>#REF!+#REF!</f>
        <v>#REF!</v>
      </c>
      <c r="Y12" s="29" t="e">
        <f t="shared" si="9"/>
        <v>#REF!</v>
      </c>
    </row>
    <row r="13" spans="1:25" ht="14.25">
      <c r="A13" s="2">
        <v>6</v>
      </c>
      <c r="B13" s="2" t="s">
        <v>17</v>
      </c>
      <c r="C13" s="29">
        <f>'aa ian'!F13</f>
        <v>475</v>
      </c>
      <c r="D13" s="29" t="e">
        <f>#REF!</f>
        <v>#REF!</v>
      </c>
      <c r="E13" s="29" t="e">
        <f t="shared" si="0"/>
        <v>#REF!</v>
      </c>
      <c r="F13" s="29" t="e">
        <f>#REF!</f>
        <v>#REF!</v>
      </c>
      <c r="G13" s="29" t="e">
        <f t="shared" si="0"/>
        <v>#REF!</v>
      </c>
      <c r="H13" s="29" t="e">
        <f>#REF!</f>
        <v>#REF!</v>
      </c>
      <c r="I13" s="29" t="e">
        <f t="shared" si="1"/>
        <v>#REF!</v>
      </c>
      <c r="J13" s="29" t="e">
        <f>#REF!</f>
        <v>#REF!</v>
      </c>
      <c r="K13" s="29" t="e">
        <f t="shared" si="2"/>
        <v>#REF!</v>
      </c>
      <c r="L13" s="29" t="e">
        <f>#REF!</f>
        <v>#REF!</v>
      </c>
      <c r="M13" s="29" t="e">
        <f t="shared" si="3"/>
        <v>#REF!</v>
      </c>
      <c r="N13" s="29" t="e">
        <f>#REF!</f>
        <v>#REF!</v>
      </c>
      <c r="O13" s="29" t="e">
        <f t="shared" si="4"/>
        <v>#REF!</v>
      </c>
      <c r="P13" s="29" t="e">
        <f>#REF!+#REF!</f>
        <v>#REF!</v>
      </c>
      <c r="Q13" s="29" t="e">
        <f t="shared" si="5"/>
        <v>#REF!</v>
      </c>
      <c r="R13" s="29" t="e">
        <f>#REF!</f>
        <v>#REF!</v>
      </c>
      <c r="S13" s="29" t="e">
        <f t="shared" si="6"/>
        <v>#REF!</v>
      </c>
      <c r="T13" s="29" t="e">
        <f>#REF!</f>
        <v>#REF!</v>
      </c>
      <c r="U13" s="29" t="e">
        <f t="shared" si="7"/>
        <v>#REF!</v>
      </c>
      <c r="V13" s="29" t="e">
        <f>'contract calc'!#REF!</f>
        <v>#REF!</v>
      </c>
      <c r="W13" s="29" t="e">
        <f t="shared" si="8"/>
        <v>#REF!</v>
      </c>
      <c r="X13" s="29" t="e">
        <f>#REF!+#REF!</f>
        <v>#REF!</v>
      </c>
      <c r="Y13" s="29" t="e">
        <f t="shared" si="9"/>
        <v>#REF!</v>
      </c>
    </row>
    <row r="14" spans="1:25" ht="14.25">
      <c r="A14" s="2">
        <v>7</v>
      </c>
      <c r="B14" s="2" t="s">
        <v>6</v>
      </c>
      <c r="C14" s="29">
        <f>'aa ian'!F14</f>
        <v>550</v>
      </c>
      <c r="D14" s="29" t="e">
        <f>#REF!</f>
        <v>#REF!</v>
      </c>
      <c r="E14" s="29" t="e">
        <f t="shared" si="0"/>
        <v>#REF!</v>
      </c>
      <c r="F14" s="29" t="e">
        <f>#REF!</f>
        <v>#REF!</v>
      </c>
      <c r="G14" s="29" t="e">
        <f t="shared" si="0"/>
        <v>#REF!</v>
      </c>
      <c r="H14" s="29" t="e">
        <f>#REF!</f>
        <v>#REF!</v>
      </c>
      <c r="I14" s="29" t="e">
        <f t="shared" si="1"/>
        <v>#REF!</v>
      </c>
      <c r="J14" s="29" t="e">
        <f>#REF!</f>
        <v>#REF!</v>
      </c>
      <c r="K14" s="29" t="e">
        <f t="shared" si="2"/>
        <v>#REF!</v>
      </c>
      <c r="L14" s="29" t="e">
        <f>#REF!</f>
        <v>#REF!</v>
      </c>
      <c r="M14" s="29" t="e">
        <f t="shared" si="3"/>
        <v>#REF!</v>
      </c>
      <c r="N14" s="29" t="e">
        <f>#REF!</f>
        <v>#REF!</v>
      </c>
      <c r="O14" s="29" t="e">
        <f t="shared" si="4"/>
        <v>#REF!</v>
      </c>
      <c r="P14" s="29" t="e">
        <f>#REF!+#REF!</f>
        <v>#REF!</v>
      </c>
      <c r="Q14" s="29" t="e">
        <f t="shared" si="5"/>
        <v>#REF!</v>
      </c>
      <c r="R14" s="29" t="e">
        <f>#REF!</f>
        <v>#REF!</v>
      </c>
      <c r="S14" s="29" t="e">
        <f t="shared" si="6"/>
        <v>#REF!</v>
      </c>
      <c r="T14" s="29" t="e">
        <f>#REF!</f>
        <v>#REF!</v>
      </c>
      <c r="U14" s="29" t="e">
        <f t="shared" si="7"/>
        <v>#REF!</v>
      </c>
      <c r="V14" s="29" t="e">
        <f>'contract calc'!#REF!</f>
        <v>#REF!</v>
      </c>
      <c r="W14" s="29" t="e">
        <f t="shared" si="8"/>
        <v>#REF!</v>
      </c>
      <c r="X14" s="29" t="e">
        <f>#REF!+#REF!</f>
        <v>#REF!</v>
      </c>
      <c r="Y14" s="29" t="e">
        <f t="shared" si="9"/>
        <v>#REF!</v>
      </c>
    </row>
    <row r="15" spans="1:25" ht="14.25">
      <c r="A15" s="2">
        <v>8</v>
      </c>
      <c r="B15" s="2" t="s">
        <v>7</v>
      </c>
      <c r="C15" s="29">
        <f>'aa ian'!F15</f>
        <v>450</v>
      </c>
      <c r="D15" s="29" t="e">
        <f>#REF!</f>
        <v>#REF!</v>
      </c>
      <c r="E15" s="29" t="e">
        <f t="shared" si="0"/>
        <v>#REF!</v>
      </c>
      <c r="F15" s="29" t="e">
        <f>#REF!</f>
        <v>#REF!</v>
      </c>
      <c r="G15" s="29" t="e">
        <f t="shared" si="0"/>
        <v>#REF!</v>
      </c>
      <c r="H15" s="29" t="e">
        <f>#REF!</f>
        <v>#REF!</v>
      </c>
      <c r="I15" s="29" t="e">
        <f t="shared" si="1"/>
        <v>#REF!</v>
      </c>
      <c r="J15" s="29" t="e">
        <f>#REF!</f>
        <v>#REF!</v>
      </c>
      <c r="K15" s="29" t="e">
        <f t="shared" si="2"/>
        <v>#REF!</v>
      </c>
      <c r="L15" s="29" t="e">
        <f>#REF!</f>
        <v>#REF!</v>
      </c>
      <c r="M15" s="29" t="e">
        <f t="shared" si="3"/>
        <v>#REF!</v>
      </c>
      <c r="N15" s="29" t="e">
        <f>#REF!</f>
        <v>#REF!</v>
      </c>
      <c r="O15" s="29" t="e">
        <f t="shared" si="4"/>
        <v>#REF!</v>
      </c>
      <c r="P15" s="29" t="e">
        <f>#REF!+#REF!</f>
        <v>#REF!</v>
      </c>
      <c r="Q15" s="29" t="e">
        <f t="shared" si="5"/>
        <v>#REF!</v>
      </c>
      <c r="R15" s="29" t="e">
        <f>#REF!</f>
        <v>#REF!</v>
      </c>
      <c r="S15" s="29" t="e">
        <f t="shared" si="6"/>
        <v>#REF!</v>
      </c>
      <c r="T15" s="29" t="e">
        <f>#REF!</f>
        <v>#REF!</v>
      </c>
      <c r="U15" s="29" t="e">
        <f t="shared" si="7"/>
        <v>#REF!</v>
      </c>
      <c r="V15" s="29" t="e">
        <f>'contract calc'!#REF!</f>
        <v>#REF!</v>
      </c>
      <c r="W15" s="29" t="e">
        <f t="shared" si="8"/>
        <v>#REF!</v>
      </c>
      <c r="X15" s="29" t="e">
        <f>#REF!+#REF!</f>
        <v>#REF!</v>
      </c>
      <c r="Y15" s="29" t="e">
        <f t="shared" si="9"/>
        <v>#REF!</v>
      </c>
    </row>
    <row r="16" spans="1:25" ht="14.25">
      <c r="A16" s="2">
        <v>9</v>
      </c>
      <c r="B16" s="2" t="s">
        <v>27</v>
      </c>
      <c r="C16" s="29">
        <f>'aa ian'!F16</f>
        <v>450</v>
      </c>
      <c r="D16" s="29" t="e">
        <f>#REF!</f>
        <v>#REF!</v>
      </c>
      <c r="E16" s="29" t="e">
        <f t="shared" si="0"/>
        <v>#REF!</v>
      </c>
      <c r="F16" s="29" t="e">
        <f>#REF!</f>
        <v>#REF!</v>
      </c>
      <c r="G16" s="29" t="e">
        <f t="shared" si="0"/>
        <v>#REF!</v>
      </c>
      <c r="H16" s="29" t="e">
        <f>#REF!</f>
        <v>#REF!</v>
      </c>
      <c r="I16" s="29" t="e">
        <f t="shared" si="1"/>
        <v>#REF!</v>
      </c>
      <c r="J16" s="29" t="e">
        <f>#REF!</f>
        <v>#REF!</v>
      </c>
      <c r="K16" s="29" t="e">
        <f t="shared" si="2"/>
        <v>#REF!</v>
      </c>
      <c r="L16" s="29" t="e">
        <f>#REF!</f>
        <v>#REF!</v>
      </c>
      <c r="M16" s="29" t="e">
        <f t="shared" si="3"/>
        <v>#REF!</v>
      </c>
      <c r="N16" s="29" t="e">
        <f>#REF!</f>
        <v>#REF!</v>
      </c>
      <c r="O16" s="29" t="e">
        <f t="shared" si="4"/>
        <v>#REF!</v>
      </c>
      <c r="P16" s="29" t="e">
        <f>#REF!+#REF!</f>
        <v>#REF!</v>
      </c>
      <c r="Q16" s="29" t="e">
        <f t="shared" si="5"/>
        <v>#REF!</v>
      </c>
      <c r="R16" s="29" t="e">
        <f>#REF!</f>
        <v>#REF!</v>
      </c>
      <c r="S16" s="29" t="e">
        <f t="shared" si="6"/>
        <v>#REF!</v>
      </c>
      <c r="T16" s="29" t="e">
        <f>#REF!</f>
        <v>#REF!</v>
      </c>
      <c r="U16" s="29" t="e">
        <f t="shared" si="7"/>
        <v>#REF!</v>
      </c>
      <c r="V16" s="29" t="e">
        <f>'contract calc'!#REF!</f>
        <v>#REF!</v>
      </c>
      <c r="W16" s="29" t="e">
        <f t="shared" si="8"/>
        <v>#REF!</v>
      </c>
      <c r="X16" s="29" t="e">
        <f>#REF!+#REF!</f>
        <v>#REF!</v>
      </c>
      <c r="Y16" s="29" t="e">
        <f t="shared" si="9"/>
        <v>#REF!</v>
      </c>
    </row>
    <row r="17" spans="1:25" ht="14.25">
      <c r="A17" s="2">
        <v>10</v>
      </c>
      <c r="B17" s="2" t="s">
        <v>21</v>
      </c>
      <c r="C17" s="29">
        <f>'aa ian'!F17</f>
        <v>349</v>
      </c>
      <c r="D17" s="29" t="e">
        <f>#REF!</f>
        <v>#REF!</v>
      </c>
      <c r="E17" s="29" t="e">
        <f t="shared" si="0"/>
        <v>#REF!</v>
      </c>
      <c r="F17" s="29" t="e">
        <f>#REF!</f>
        <v>#REF!</v>
      </c>
      <c r="G17" s="29" t="e">
        <f t="shared" si="0"/>
        <v>#REF!</v>
      </c>
      <c r="H17" s="29" t="e">
        <f>#REF!</f>
        <v>#REF!</v>
      </c>
      <c r="I17" s="29" t="e">
        <f t="shared" si="1"/>
        <v>#REF!</v>
      </c>
      <c r="J17" s="29" t="e">
        <f>#REF!</f>
        <v>#REF!</v>
      </c>
      <c r="K17" s="29" t="e">
        <f t="shared" si="2"/>
        <v>#REF!</v>
      </c>
      <c r="L17" s="29" t="e">
        <f>#REF!</f>
        <v>#REF!</v>
      </c>
      <c r="M17" s="29" t="e">
        <f t="shared" si="3"/>
        <v>#REF!</v>
      </c>
      <c r="N17" s="29" t="e">
        <f>#REF!</f>
        <v>#REF!</v>
      </c>
      <c r="O17" s="29" t="e">
        <f t="shared" si="4"/>
        <v>#REF!</v>
      </c>
      <c r="P17" s="29" t="e">
        <f>#REF!+#REF!</f>
        <v>#REF!</v>
      </c>
      <c r="Q17" s="29" t="e">
        <f t="shared" si="5"/>
        <v>#REF!</v>
      </c>
      <c r="R17" s="29" t="e">
        <f>#REF!</f>
        <v>#REF!</v>
      </c>
      <c r="S17" s="29" t="e">
        <f t="shared" si="6"/>
        <v>#REF!</v>
      </c>
      <c r="T17" s="29" t="e">
        <f>#REF!</f>
        <v>#REF!</v>
      </c>
      <c r="U17" s="29" t="e">
        <f t="shared" si="7"/>
        <v>#REF!</v>
      </c>
      <c r="V17" s="29" t="e">
        <f>'contract calc'!#REF!</f>
        <v>#REF!</v>
      </c>
      <c r="W17" s="29" t="e">
        <f t="shared" si="8"/>
        <v>#REF!</v>
      </c>
      <c r="X17" s="29" t="e">
        <f>#REF!+#REF!</f>
        <v>#REF!</v>
      </c>
      <c r="Y17" s="29" t="e">
        <f t="shared" si="9"/>
        <v>#REF!</v>
      </c>
    </row>
    <row r="18" spans="1:25" ht="14.25">
      <c r="A18" s="2">
        <v>11</v>
      </c>
      <c r="B18" s="2" t="s">
        <v>31</v>
      </c>
      <c r="C18" s="29">
        <f>'aa ian'!F18</f>
        <v>400</v>
      </c>
      <c r="D18" s="29" t="e">
        <f>#REF!</f>
        <v>#REF!</v>
      </c>
      <c r="E18" s="29" t="e">
        <f t="shared" si="0"/>
        <v>#REF!</v>
      </c>
      <c r="F18" s="29" t="e">
        <f>#REF!</f>
        <v>#REF!</v>
      </c>
      <c r="G18" s="29" t="e">
        <f t="shared" si="0"/>
        <v>#REF!</v>
      </c>
      <c r="H18" s="29" t="e">
        <f>#REF!</f>
        <v>#REF!</v>
      </c>
      <c r="I18" s="29" t="e">
        <f t="shared" si="1"/>
        <v>#REF!</v>
      </c>
      <c r="J18" s="29" t="e">
        <f>#REF!</f>
        <v>#REF!</v>
      </c>
      <c r="K18" s="29" t="e">
        <f t="shared" si="2"/>
        <v>#REF!</v>
      </c>
      <c r="L18" s="29" t="e">
        <f>#REF!</f>
        <v>#REF!</v>
      </c>
      <c r="M18" s="29" t="e">
        <f t="shared" si="3"/>
        <v>#REF!</v>
      </c>
      <c r="N18" s="29" t="e">
        <f>#REF!</f>
        <v>#REF!</v>
      </c>
      <c r="O18" s="29" t="e">
        <f t="shared" si="4"/>
        <v>#REF!</v>
      </c>
      <c r="P18" s="29" t="e">
        <f>#REF!+#REF!</f>
        <v>#REF!</v>
      </c>
      <c r="Q18" s="29" t="e">
        <f t="shared" si="5"/>
        <v>#REF!</v>
      </c>
      <c r="R18" s="29" t="e">
        <f>#REF!</f>
        <v>#REF!</v>
      </c>
      <c r="S18" s="29" t="e">
        <f t="shared" si="6"/>
        <v>#REF!</v>
      </c>
      <c r="T18" s="29" t="e">
        <f>#REF!</f>
        <v>#REF!</v>
      </c>
      <c r="U18" s="29" t="e">
        <f t="shared" si="7"/>
        <v>#REF!</v>
      </c>
      <c r="V18" s="29" t="e">
        <f>'contract calc'!#REF!</f>
        <v>#REF!</v>
      </c>
      <c r="W18" s="29" t="e">
        <f t="shared" si="8"/>
        <v>#REF!</v>
      </c>
      <c r="X18" s="29" t="e">
        <f>#REF!+#REF!</f>
        <v>#REF!</v>
      </c>
      <c r="Y18" s="29" t="e">
        <f t="shared" si="9"/>
        <v>#REF!</v>
      </c>
    </row>
    <row r="19" spans="1:25" ht="14.25">
      <c r="A19" s="2">
        <v>12</v>
      </c>
      <c r="B19" s="2" t="s">
        <v>34</v>
      </c>
      <c r="C19" s="29">
        <f>'aa ian'!F19</f>
        <v>852</v>
      </c>
      <c r="D19" s="29" t="e">
        <f>#REF!</f>
        <v>#REF!</v>
      </c>
      <c r="E19" s="29" t="e">
        <f t="shared" si="0"/>
        <v>#REF!</v>
      </c>
      <c r="F19" s="29" t="e">
        <f>#REF!</f>
        <v>#REF!</v>
      </c>
      <c r="G19" s="29" t="e">
        <f t="shared" si="0"/>
        <v>#REF!</v>
      </c>
      <c r="H19" s="29" t="e">
        <f>#REF!</f>
        <v>#REF!</v>
      </c>
      <c r="I19" s="29" t="e">
        <f t="shared" si="1"/>
        <v>#REF!</v>
      </c>
      <c r="J19" s="29" t="e">
        <f>#REF!</f>
        <v>#REF!</v>
      </c>
      <c r="K19" s="29" t="e">
        <f t="shared" si="2"/>
        <v>#REF!</v>
      </c>
      <c r="L19" s="29" t="e">
        <f>#REF!</f>
        <v>#REF!</v>
      </c>
      <c r="M19" s="29" t="e">
        <f t="shared" si="3"/>
        <v>#REF!</v>
      </c>
      <c r="N19" s="29" t="e">
        <f>#REF!</f>
        <v>#REF!</v>
      </c>
      <c r="O19" s="29" t="e">
        <f t="shared" si="4"/>
        <v>#REF!</v>
      </c>
      <c r="P19" s="29" t="e">
        <f>#REF!+#REF!</f>
        <v>#REF!</v>
      </c>
      <c r="Q19" s="29" t="e">
        <f t="shared" si="5"/>
        <v>#REF!</v>
      </c>
      <c r="R19" s="29" t="e">
        <f>#REF!</f>
        <v>#REF!</v>
      </c>
      <c r="S19" s="29" t="e">
        <f t="shared" si="6"/>
        <v>#REF!</v>
      </c>
      <c r="T19" s="29" t="e">
        <f>#REF!</f>
        <v>#REF!</v>
      </c>
      <c r="U19" s="29" t="e">
        <f t="shared" si="7"/>
        <v>#REF!</v>
      </c>
      <c r="V19" s="29" t="e">
        <f>'contract calc'!#REF!</f>
        <v>#REF!</v>
      </c>
      <c r="W19" s="29" t="e">
        <f t="shared" si="8"/>
        <v>#REF!</v>
      </c>
      <c r="X19" s="29" t="e">
        <f>#REF!+#REF!</f>
        <v>#REF!</v>
      </c>
      <c r="Y19" s="29" t="e">
        <f t="shared" si="9"/>
        <v>#REF!</v>
      </c>
    </row>
    <row r="20" spans="1:25" ht="14.25">
      <c r="A20" s="2">
        <v>13</v>
      </c>
      <c r="B20" s="44" t="s">
        <v>69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 t="e">
        <f>#REF!</f>
        <v>#REF!</v>
      </c>
      <c r="U20" s="29" t="e">
        <f t="shared" si="7"/>
        <v>#REF!</v>
      </c>
      <c r="V20" s="29" t="e">
        <f>'contract calc'!#REF!</f>
        <v>#REF!</v>
      </c>
      <c r="W20" s="29" t="e">
        <f t="shared" si="8"/>
        <v>#REF!</v>
      </c>
      <c r="X20" s="29" t="e">
        <f>#REF!+#REF!</f>
        <v>#REF!</v>
      </c>
      <c r="Y20" s="29" t="e">
        <f t="shared" si="9"/>
        <v>#REF!</v>
      </c>
    </row>
    <row r="21" spans="1:25" ht="14.25">
      <c r="A21" s="2">
        <v>14</v>
      </c>
      <c r="B21" s="44" t="s">
        <v>70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 t="e">
        <f>#REF!</f>
        <v>#REF!</v>
      </c>
      <c r="U21" s="29" t="e">
        <f t="shared" si="7"/>
        <v>#REF!</v>
      </c>
      <c r="V21" s="29" t="e">
        <f>'contract calc'!#REF!</f>
        <v>#REF!</v>
      </c>
      <c r="W21" s="29" t="e">
        <f t="shared" si="8"/>
        <v>#REF!</v>
      </c>
      <c r="X21" s="29" t="e">
        <f>#REF!+#REF!</f>
        <v>#REF!</v>
      </c>
      <c r="Y21" s="29" t="e">
        <f t="shared" si="9"/>
        <v>#REF!</v>
      </c>
    </row>
    <row r="22" spans="1:25" ht="14.25">
      <c r="A22" s="2">
        <v>15</v>
      </c>
      <c r="B22" s="44" t="s">
        <v>71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 t="e">
        <f>#REF!</f>
        <v>#REF!</v>
      </c>
      <c r="U22" s="29" t="e">
        <f t="shared" si="7"/>
        <v>#REF!</v>
      </c>
      <c r="V22" s="29" t="e">
        <f>'contract calc'!#REF!</f>
        <v>#REF!</v>
      </c>
      <c r="W22" s="29" t="e">
        <f t="shared" si="8"/>
        <v>#REF!</v>
      </c>
      <c r="X22" s="29" t="e">
        <f>#REF!+#REF!</f>
        <v>#REF!</v>
      </c>
      <c r="Y22" s="29" t="e">
        <f t="shared" si="9"/>
        <v>#REF!</v>
      </c>
    </row>
    <row r="23" spans="1:25" ht="14.25">
      <c r="A23" s="2">
        <v>16</v>
      </c>
      <c r="B23" s="44" t="s">
        <v>72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 t="e">
        <f>#REF!</f>
        <v>#REF!</v>
      </c>
      <c r="U23" s="29" t="e">
        <f t="shared" si="7"/>
        <v>#REF!</v>
      </c>
      <c r="V23" s="29" t="e">
        <f>'contract calc'!#REF!</f>
        <v>#REF!</v>
      </c>
      <c r="W23" s="29" t="e">
        <f t="shared" si="8"/>
        <v>#REF!</v>
      </c>
      <c r="X23" s="29" t="e">
        <f>#REF!+#REF!</f>
        <v>#REF!</v>
      </c>
      <c r="Y23" s="29" t="e">
        <f t="shared" si="9"/>
        <v>#REF!</v>
      </c>
    </row>
    <row r="24" spans="1:25" ht="14.25">
      <c r="A24" s="2">
        <v>17</v>
      </c>
      <c r="B24" s="44" t="s">
        <v>73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 t="e">
        <f>#REF!</f>
        <v>#REF!</v>
      </c>
      <c r="U24" s="29" t="e">
        <f t="shared" si="7"/>
        <v>#REF!</v>
      </c>
      <c r="V24" s="29" t="e">
        <f>'contract calc'!#REF!</f>
        <v>#REF!</v>
      </c>
      <c r="W24" s="29" t="e">
        <f t="shared" si="8"/>
        <v>#REF!</v>
      </c>
      <c r="X24" s="29" t="e">
        <f>#REF!+#REF!</f>
        <v>#REF!</v>
      </c>
      <c r="Y24" s="29" t="e">
        <f t="shared" si="9"/>
        <v>#REF!</v>
      </c>
    </row>
    <row r="25" spans="1:25" ht="14.25">
      <c r="A25" s="2">
        <v>18</v>
      </c>
      <c r="B25" s="2" t="s">
        <v>8</v>
      </c>
      <c r="C25" s="29">
        <f>'aa ian'!F20</f>
        <v>500</v>
      </c>
      <c r="D25" s="29" t="e">
        <f>#REF!</f>
        <v>#REF!</v>
      </c>
      <c r="E25" s="29" t="e">
        <f t="shared" si="0"/>
        <v>#REF!</v>
      </c>
      <c r="F25" s="29" t="e">
        <f>#REF!</f>
        <v>#REF!</v>
      </c>
      <c r="G25" s="29" t="e">
        <f t="shared" si="0"/>
        <v>#REF!</v>
      </c>
      <c r="H25" s="29" t="e">
        <f>#REF!</f>
        <v>#REF!</v>
      </c>
      <c r="I25" s="29" t="e">
        <f t="shared" si="1"/>
        <v>#REF!</v>
      </c>
      <c r="J25" s="29" t="e">
        <f>#REF!</f>
        <v>#REF!</v>
      </c>
      <c r="K25" s="29" t="e">
        <f t="shared" si="2"/>
        <v>#REF!</v>
      </c>
      <c r="L25" s="29" t="e">
        <f>#REF!</f>
        <v>#REF!</v>
      </c>
      <c r="M25" s="29" t="e">
        <f t="shared" si="3"/>
        <v>#REF!</v>
      </c>
      <c r="N25" s="29" t="e">
        <f>#REF!</f>
        <v>#REF!</v>
      </c>
      <c r="O25" s="29" t="e">
        <f t="shared" si="4"/>
        <v>#REF!</v>
      </c>
      <c r="P25" s="29" t="e">
        <f>#REF!+#REF!</f>
        <v>#REF!</v>
      </c>
      <c r="Q25" s="29" t="e">
        <f t="shared" si="5"/>
        <v>#REF!</v>
      </c>
      <c r="R25" s="29" t="e">
        <f>#REF!</f>
        <v>#REF!</v>
      </c>
      <c r="S25" s="29" t="e">
        <f t="shared" si="6"/>
        <v>#REF!</v>
      </c>
      <c r="T25" s="29" t="e">
        <f>#REF!</f>
        <v>#REF!</v>
      </c>
      <c r="U25" s="29" t="e">
        <f t="shared" si="7"/>
        <v>#REF!</v>
      </c>
      <c r="V25" s="29"/>
      <c r="W25" s="29" t="e">
        <f t="shared" si="8"/>
        <v>#REF!</v>
      </c>
      <c r="X25" s="29" t="e">
        <f>#REF!+#REF!</f>
        <v>#REF!</v>
      </c>
      <c r="Y25" s="29" t="e">
        <f t="shared" si="9"/>
        <v>#REF!</v>
      </c>
    </row>
    <row r="26" spans="1:25" ht="14.25">
      <c r="A26" s="2">
        <v>19</v>
      </c>
      <c r="B26" s="2" t="s">
        <v>9</v>
      </c>
      <c r="C26" s="29">
        <f>'aa ian'!F21</f>
        <v>500</v>
      </c>
      <c r="D26" s="29" t="e">
        <f>#REF!</f>
        <v>#REF!</v>
      </c>
      <c r="E26" s="29" t="e">
        <f t="shared" si="0"/>
        <v>#REF!</v>
      </c>
      <c r="F26" s="29" t="e">
        <f>#REF!</f>
        <v>#REF!</v>
      </c>
      <c r="G26" s="29" t="e">
        <f t="shared" si="0"/>
        <v>#REF!</v>
      </c>
      <c r="H26" s="29" t="e">
        <f>#REF!</f>
        <v>#REF!</v>
      </c>
      <c r="I26" s="29" t="e">
        <f t="shared" si="1"/>
        <v>#REF!</v>
      </c>
      <c r="J26" s="29" t="e">
        <f>#REF!</f>
        <v>#REF!</v>
      </c>
      <c r="K26" s="29" t="e">
        <f t="shared" si="2"/>
        <v>#REF!</v>
      </c>
      <c r="L26" s="29" t="e">
        <f>#REF!</f>
        <v>#REF!</v>
      </c>
      <c r="M26" s="29" t="e">
        <f t="shared" si="3"/>
        <v>#REF!</v>
      </c>
      <c r="N26" s="29" t="e">
        <f>#REF!</f>
        <v>#REF!</v>
      </c>
      <c r="O26" s="29" t="e">
        <f t="shared" si="4"/>
        <v>#REF!</v>
      </c>
      <c r="P26" s="29" t="e">
        <f>#REF!+#REF!</f>
        <v>#REF!</v>
      </c>
      <c r="Q26" s="29" t="e">
        <f t="shared" si="5"/>
        <v>#REF!</v>
      </c>
      <c r="R26" s="29" t="e">
        <f>#REF!</f>
        <v>#REF!</v>
      </c>
      <c r="S26" s="29" t="e">
        <f t="shared" si="6"/>
        <v>#REF!</v>
      </c>
      <c r="T26" s="29" t="e">
        <f>#REF!</f>
        <v>#REF!</v>
      </c>
      <c r="U26" s="29" t="e">
        <f t="shared" si="7"/>
        <v>#REF!</v>
      </c>
      <c r="V26" s="29"/>
      <c r="W26" s="29" t="e">
        <f t="shared" si="8"/>
        <v>#REF!</v>
      </c>
      <c r="X26" s="29" t="e">
        <f>#REF!+#REF!</f>
        <v>#REF!</v>
      </c>
      <c r="Y26" s="29" t="e">
        <f t="shared" si="9"/>
        <v>#REF!</v>
      </c>
    </row>
    <row r="27" spans="1:25" ht="14.25">
      <c r="A27" s="2">
        <v>20</v>
      </c>
      <c r="B27" s="2" t="s">
        <v>19</v>
      </c>
      <c r="C27" s="29">
        <f>'aa ian'!F22</f>
        <v>500</v>
      </c>
      <c r="D27" s="29" t="e">
        <f>#REF!</f>
        <v>#REF!</v>
      </c>
      <c r="E27" s="29" t="e">
        <f t="shared" si="0"/>
        <v>#REF!</v>
      </c>
      <c r="F27" s="29" t="e">
        <f>#REF!</f>
        <v>#REF!</v>
      </c>
      <c r="G27" s="29" t="e">
        <f t="shared" si="0"/>
        <v>#REF!</v>
      </c>
      <c r="H27" s="29" t="e">
        <f>#REF!</f>
        <v>#REF!</v>
      </c>
      <c r="I27" s="29" t="e">
        <f t="shared" si="1"/>
        <v>#REF!</v>
      </c>
      <c r="J27" s="29" t="e">
        <f>#REF!</f>
        <v>#REF!</v>
      </c>
      <c r="K27" s="29" t="e">
        <f t="shared" si="2"/>
        <v>#REF!</v>
      </c>
      <c r="L27" s="29" t="e">
        <f>#REF!</f>
        <v>#REF!</v>
      </c>
      <c r="M27" s="29" t="e">
        <f t="shared" si="3"/>
        <v>#REF!</v>
      </c>
      <c r="N27" s="29" t="e">
        <f>#REF!</f>
        <v>#REF!</v>
      </c>
      <c r="O27" s="29" t="e">
        <f t="shared" si="4"/>
        <v>#REF!</v>
      </c>
      <c r="P27" s="29" t="e">
        <f>#REF!+#REF!</f>
        <v>#REF!</v>
      </c>
      <c r="Q27" s="29" t="e">
        <f t="shared" si="5"/>
        <v>#REF!</v>
      </c>
      <c r="R27" s="29" t="e">
        <f>#REF!</f>
        <v>#REF!</v>
      </c>
      <c r="S27" s="29" t="e">
        <f t="shared" si="6"/>
        <v>#REF!</v>
      </c>
      <c r="T27" s="29" t="e">
        <f>#REF!</f>
        <v>#REF!</v>
      </c>
      <c r="U27" s="29" t="e">
        <f t="shared" si="7"/>
        <v>#REF!</v>
      </c>
      <c r="V27" s="29"/>
      <c r="W27" s="29" t="e">
        <f t="shared" si="8"/>
        <v>#REF!</v>
      </c>
      <c r="X27" s="29" t="e">
        <f>#REF!+#REF!</f>
        <v>#REF!</v>
      </c>
      <c r="Y27" s="29" t="e">
        <f t="shared" si="9"/>
        <v>#REF!</v>
      </c>
    </row>
    <row r="28" spans="1:25" ht="14.25">
      <c r="A28" s="2">
        <v>21</v>
      </c>
      <c r="B28" s="2" t="s">
        <v>24</v>
      </c>
      <c r="C28" s="29">
        <f>'aa ian'!F23</f>
        <v>500</v>
      </c>
      <c r="D28" s="29" t="e">
        <f>#REF!</f>
        <v>#REF!</v>
      </c>
      <c r="E28" s="29" t="e">
        <f t="shared" si="0"/>
        <v>#REF!</v>
      </c>
      <c r="F28" s="29" t="e">
        <f>#REF!</f>
        <v>#REF!</v>
      </c>
      <c r="G28" s="29" t="e">
        <f t="shared" si="0"/>
        <v>#REF!</v>
      </c>
      <c r="H28" s="29" t="e">
        <f>#REF!</f>
        <v>#REF!</v>
      </c>
      <c r="I28" s="29" t="e">
        <f t="shared" si="1"/>
        <v>#REF!</v>
      </c>
      <c r="J28" s="29" t="e">
        <f>#REF!</f>
        <v>#REF!</v>
      </c>
      <c r="K28" s="29" t="e">
        <f t="shared" si="2"/>
        <v>#REF!</v>
      </c>
      <c r="L28" s="29" t="e">
        <f>#REF!</f>
        <v>#REF!</v>
      </c>
      <c r="M28" s="29" t="e">
        <f t="shared" si="3"/>
        <v>#REF!</v>
      </c>
      <c r="N28" s="29" t="e">
        <f>#REF!</f>
        <v>#REF!</v>
      </c>
      <c r="O28" s="29" t="e">
        <f t="shared" si="4"/>
        <v>#REF!</v>
      </c>
      <c r="P28" s="29" t="e">
        <f>#REF!+#REF!</f>
        <v>#REF!</v>
      </c>
      <c r="Q28" s="29" t="e">
        <f t="shared" si="5"/>
        <v>#REF!</v>
      </c>
      <c r="R28" s="29" t="e">
        <f>#REF!</f>
        <v>#REF!</v>
      </c>
      <c r="S28" s="29" t="e">
        <f t="shared" si="6"/>
        <v>#REF!</v>
      </c>
      <c r="T28" s="29" t="e">
        <f>#REF!</f>
        <v>#REF!</v>
      </c>
      <c r="U28" s="29" t="e">
        <f t="shared" si="7"/>
        <v>#REF!</v>
      </c>
      <c r="V28" s="29"/>
      <c r="W28" s="29" t="e">
        <f t="shared" si="8"/>
        <v>#REF!</v>
      </c>
      <c r="X28" s="29" t="e">
        <f>#REF!+#REF!</f>
        <v>#REF!</v>
      </c>
      <c r="Y28" s="29" t="e">
        <f t="shared" si="9"/>
        <v>#REF!</v>
      </c>
    </row>
    <row r="29" spans="1:25" ht="14.25">
      <c r="A29" s="2">
        <v>22</v>
      </c>
      <c r="B29" s="2" t="s">
        <v>25</v>
      </c>
      <c r="C29" s="29">
        <f>'aa ian'!F24</f>
        <v>500</v>
      </c>
      <c r="D29" s="29" t="e">
        <f>#REF!</f>
        <v>#REF!</v>
      </c>
      <c r="E29" s="29" t="e">
        <f t="shared" si="0"/>
        <v>#REF!</v>
      </c>
      <c r="F29" s="29" t="e">
        <f>#REF!</f>
        <v>#REF!</v>
      </c>
      <c r="G29" s="29" t="e">
        <f t="shared" si="0"/>
        <v>#REF!</v>
      </c>
      <c r="H29" s="29" t="e">
        <f>#REF!</f>
        <v>#REF!</v>
      </c>
      <c r="I29" s="29" t="e">
        <f t="shared" si="1"/>
        <v>#REF!</v>
      </c>
      <c r="J29" s="29" t="e">
        <f>#REF!</f>
        <v>#REF!</v>
      </c>
      <c r="K29" s="29" t="e">
        <f t="shared" si="2"/>
        <v>#REF!</v>
      </c>
      <c r="L29" s="29" t="e">
        <f>#REF!</f>
        <v>#REF!</v>
      </c>
      <c r="M29" s="29" t="e">
        <f t="shared" si="3"/>
        <v>#REF!</v>
      </c>
      <c r="N29" s="29" t="e">
        <f>#REF!</f>
        <v>#REF!</v>
      </c>
      <c r="O29" s="29" t="e">
        <f t="shared" si="4"/>
        <v>#REF!</v>
      </c>
      <c r="P29" s="29" t="e">
        <f>#REF!+#REF!</f>
        <v>#REF!</v>
      </c>
      <c r="Q29" s="29" t="e">
        <f t="shared" si="5"/>
        <v>#REF!</v>
      </c>
      <c r="R29" s="29" t="e">
        <f>#REF!</f>
        <v>#REF!</v>
      </c>
      <c r="S29" s="29" t="e">
        <f t="shared" si="6"/>
        <v>#REF!</v>
      </c>
      <c r="T29" s="29" t="e">
        <f>#REF!</f>
        <v>#REF!</v>
      </c>
      <c r="U29" s="29" t="e">
        <f t="shared" si="7"/>
        <v>#REF!</v>
      </c>
      <c r="V29" s="29"/>
      <c r="W29" s="29" t="e">
        <f t="shared" si="8"/>
        <v>#REF!</v>
      </c>
      <c r="X29" s="29" t="e">
        <f>#REF!+#REF!</f>
        <v>#REF!</v>
      </c>
      <c r="Y29" s="29" t="e">
        <f t="shared" si="9"/>
        <v>#REF!</v>
      </c>
    </row>
    <row r="30" spans="1:25" ht="14.25">
      <c r="A30" s="2">
        <v>23</v>
      </c>
      <c r="B30" s="2" t="s">
        <v>30</v>
      </c>
      <c r="C30" s="29">
        <f>'aa ian'!F25</f>
        <v>22500</v>
      </c>
      <c r="D30" s="29" t="e">
        <f>#REF!</f>
        <v>#REF!</v>
      </c>
      <c r="E30" s="29" t="e">
        <f t="shared" si="0"/>
        <v>#REF!</v>
      </c>
      <c r="F30" s="29" t="e">
        <f>#REF!</f>
        <v>#REF!</v>
      </c>
      <c r="G30" s="29" t="e">
        <f t="shared" si="0"/>
        <v>#REF!</v>
      </c>
      <c r="H30" s="29" t="e">
        <f>#REF!</f>
        <v>#REF!</v>
      </c>
      <c r="I30" s="29" t="e">
        <f t="shared" si="1"/>
        <v>#REF!</v>
      </c>
      <c r="J30" s="29" t="e">
        <f>#REF!</f>
        <v>#REF!</v>
      </c>
      <c r="K30" s="29" t="e">
        <f t="shared" si="2"/>
        <v>#REF!</v>
      </c>
      <c r="L30" s="29" t="e">
        <f>#REF!</f>
        <v>#REF!</v>
      </c>
      <c r="M30" s="29" t="e">
        <f t="shared" si="3"/>
        <v>#REF!</v>
      </c>
      <c r="N30" s="29" t="e">
        <f>#REF!</f>
        <v>#REF!</v>
      </c>
      <c r="O30" s="29" t="e">
        <f t="shared" si="4"/>
        <v>#REF!</v>
      </c>
      <c r="P30" s="29" t="e">
        <f>#REF!+#REF!</f>
        <v>#REF!</v>
      </c>
      <c r="Q30" s="29" t="e">
        <f t="shared" si="5"/>
        <v>#REF!</v>
      </c>
      <c r="R30" s="29" t="e">
        <f>#REF!</f>
        <v>#REF!</v>
      </c>
      <c r="S30" s="29" t="e">
        <f t="shared" si="6"/>
        <v>#REF!</v>
      </c>
      <c r="T30" s="29" t="e">
        <f>#REF!</f>
        <v>#REF!</v>
      </c>
      <c r="U30" s="29" t="e">
        <f t="shared" si="7"/>
        <v>#REF!</v>
      </c>
      <c r="V30" s="29" t="e">
        <f>'contract calc'!#REF!</f>
        <v>#REF!</v>
      </c>
      <c r="W30" s="29" t="e">
        <f t="shared" si="8"/>
        <v>#REF!</v>
      </c>
      <c r="X30" s="29" t="e">
        <f>#REF!+#REF!</f>
        <v>#REF!</v>
      </c>
      <c r="Y30" s="29" t="e">
        <f t="shared" si="9"/>
        <v>#REF!</v>
      </c>
    </row>
    <row r="31" spans="1:25" ht="14.25">
      <c r="A31" s="2">
        <v>24</v>
      </c>
      <c r="B31" s="47" t="s">
        <v>43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 t="e">
        <f>#REF!</f>
        <v>#REF!</v>
      </c>
      <c r="S31" s="29" t="e">
        <f t="shared" si="6"/>
        <v>#REF!</v>
      </c>
      <c r="T31" s="29" t="e">
        <f>#REF!</f>
        <v>#REF!</v>
      </c>
      <c r="U31" s="29" t="e">
        <f t="shared" si="7"/>
        <v>#REF!</v>
      </c>
      <c r="V31" s="29" t="e">
        <f>'contract calc'!#REF!</f>
        <v>#REF!</v>
      </c>
      <c r="W31" s="29" t="e">
        <f t="shared" si="8"/>
        <v>#REF!</v>
      </c>
      <c r="X31" s="29" t="e">
        <f>#REF!+#REF!</f>
        <v>#REF!</v>
      </c>
      <c r="Y31" s="29" t="e">
        <f t="shared" si="9"/>
        <v>#REF!</v>
      </c>
    </row>
    <row r="32" spans="1:25" ht="14.25">
      <c r="A32" s="2">
        <v>25</v>
      </c>
      <c r="B32" s="48" t="s">
        <v>44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 t="e">
        <f>#REF!</f>
        <v>#REF!</v>
      </c>
      <c r="S32" s="29" t="e">
        <f t="shared" si="6"/>
        <v>#REF!</v>
      </c>
      <c r="T32" s="29" t="e">
        <f>#REF!</f>
        <v>#REF!</v>
      </c>
      <c r="U32" s="29" t="e">
        <f t="shared" si="7"/>
        <v>#REF!</v>
      </c>
      <c r="V32" s="29" t="e">
        <f>'contract calc'!#REF!</f>
        <v>#REF!</v>
      </c>
      <c r="W32" s="29" t="e">
        <f t="shared" si="8"/>
        <v>#REF!</v>
      </c>
      <c r="X32" s="29" t="e">
        <f>#REF!+#REF!</f>
        <v>#REF!</v>
      </c>
      <c r="Y32" s="29" t="e">
        <f t="shared" si="9"/>
        <v>#REF!</v>
      </c>
    </row>
    <row r="33" spans="1:25" ht="14.25">
      <c r="A33" s="2">
        <v>26</v>
      </c>
      <c r="B33" s="47" t="s">
        <v>45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 t="e">
        <f>#REF!</f>
        <v>#REF!</v>
      </c>
      <c r="S33" s="29" t="e">
        <f t="shared" si="6"/>
        <v>#REF!</v>
      </c>
      <c r="T33" s="29" t="e">
        <f>#REF!</f>
        <v>#REF!</v>
      </c>
      <c r="U33" s="29" t="e">
        <f t="shared" si="7"/>
        <v>#REF!</v>
      </c>
      <c r="V33" s="29" t="e">
        <f>'contract calc'!#REF!</f>
        <v>#REF!</v>
      </c>
      <c r="W33" s="29" t="e">
        <f t="shared" si="8"/>
        <v>#REF!</v>
      </c>
      <c r="X33" s="29" t="e">
        <f>#REF!+#REF!</f>
        <v>#REF!</v>
      </c>
      <c r="Y33" s="29" t="e">
        <f t="shared" si="9"/>
        <v>#REF!</v>
      </c>
    </row>
    <row r="34" spans="1:25" ht="14.25">
      <c r="A34" s="2">
        <v>27</v>
      </c>
      <c r="B34" s="48" t="s">
        <v>46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 t="e">
        <f>#REF!</f>
        <v>#REF!</v>
      </c>
      <c r="S34" s="29" t="e">
        <f t="shared" si="6"/>
        <v>#REF!</v>
      </c>
      <c r="T34" s="29" t="e">
        <f>#REF!</f>
        <v>#REF!</v>
      </c>
      <c r="U34" s="29" t="e">
        <f t="shared" si="7"/>
        <v>#REF!</v>
      </c>
      <c r="V34" s="29" t="e">
        <f>'contract calc'!#REF!</f>
        <v>#REF!</v>
      </c>
      <c r="W34" s="29" t="e">
        <f t="shared" si="8"/>
        <v>#REF!</v>
      </c>
      <c r="X34" s="29" t="e">
        <f>#REF!+#REF!</f>
        <v>#REF!</v>
      </c>
      <c r="Y34" s="29" t="e">
        <f t="shared" si="9"/>
        <v>#REF!</v>
      </c>
    </row>
    <row r="35" spans="1:25" ht="14.25">
      <c r="A35" s="2">
        <v>28</v>
      </c>
      <c r="B35" s="48" t="s">
        <v>47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 t="e">
        <f>#REF!</f>
        <v>#REF!</v>
      </c>
      <c r="S35" s="29" t="e">
        <f t="shared" si="6"/>
        <v>#REF!</v>
      </c>
      <c r="T35" s="29" t="e">
        <f>#REF!</f>
        <v>#REF!</v>
      </c>
      <c r="U35" s="29" t="e">
        <f t="shared" si="7"/>
        <v>#REF!</v>
      </c>
      <c r="V35" s="29" t="e">
        <f>'contract calc'!#REF!</f>
        <v>#REF!</v>
      </c>
      <c r="W35" s="29" t="e">
        <f t="shared" si="8"/>
        <v>#REF!</v>
      </c>
      <c r="X35" s="29" t="e">
        <f>#REF!+#REF!</f>
        <v>#REF!</v>
      </c>
      <c r="Y35" s="29" t="e">
        <f t="shared" si="9"/>
        <v>#REF!</v>
      </c>
    </row>
    <row r="36" spans="1:25" ht="14.25">
      <c r="A36" s="2">
        <v>29</v>
      </c>
      <c r="B36" s="49" t="s">
        <v>48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 t="e">
        <f>#REF!</f>
        <v>#REF!</v>
      </c>
      <c r="S36" s="29" t="e">
        <f t="shared" si="6"/>
        <v>#REF!</v>
      </c>
      <c r="T36" s="29" t="e">
        <f>#REF!</f>
        <v>#REF!</v>
      </c>
      <c r="U36" s="29" t="e">
        <f t="shared" si="7"/>
        <v>#REF!</v>
      </c>
      <c r="V36" s="29" t="e">
        <f>'contract calc'!#REF!</f>
        <v>#REF!</v>
      </c>
      <c r="W36" s="29" t="e">
        <f t="shared" si="8"/>
        <v>#REF!</v>
      </c>
      <c r="X36" s="29" t="e">
        <f>#REF!+#REF!</f>
        <v>#REF!</v>
      </c>
      <c r="Y36" s="29" t="e">
        <f t="shared" si="9"/>
        <v>#REF!</v>
      </c>
    </row>
    <row r="37" spans="1:25" ht="14.25">
      <c r="A37" s="2">
        <v>30</v>
      </c>
      <c r="B37" s="41" t="s">
        <v>49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 t="e">
        <f>#REF!</f>
        <v>#REF!</v>
      </c>
      <c r="S37" s="29" t="e">
        <f t="shared" si="6"/>
        <v>#REF!</v>
      </c>
      <c r="T37" s="29" t="e">
        <f>#REF!</f>
        <v>#REF!</v>
      </c>
      <c r="U37" s="29" t="e">
        <f t="shared" si="7"/>
        <v>#REF!</v>
      </c>
      <c r="V37" s="29" t="e">
        <f>'contract calc'!#REF!</f>
        <v>#REF!</v>
      </c>
      <c r="W37" s="29" t="e">
        <f t="shared" si="8"/>
        <v>#REF!</v>
      </c>
      <c r="X37" s="29" t="e">
        <f>#REF!+#REF!</f>
        <v>#REF!</v>
      </c>
      <c r="Y37" s="29" t="e">
        <f t="shared" si="9"/>
        <v>#REF!</v>
      </c>
    </row>
    <row r="38" spans="1:25" ht="12.75">
      <c r="A38" s="28"/>
      <c r="B38" s="50" t="s">
        <v>23</v>
      </c>
      <c r="C38" s="14">
        <f aca="true" t="shared" si="10" ref="C38:P38">SUM(C9:C30)</f>
        <v>33000</v>
      </c>
      <c r="D38" s="14" t="e">
        <f t="shared" si="10"/>
        <v>#REF!</v>
      </c>
      <c r="E38" s="14" t="e">
        <f t="shared" si="10"/>
        <v>#REF!</v>
      </c>
      <c r="F38" s="14" t="e">
        <f t="shared" si="10"/>
        <v>#REF!</v>
      </c>
      <c r="G38" s="14" t="e">
        <f t="shared" si="10"/>
        <v>#REF!</v>
      </c>
      <c r="H38" s="14" t="e">
        <f t="shared" si="10"/>
        <v>#REF!</v>
      </c>
      <c r="I38" s="14" t="e">
        <f t="shared" si="10"/>
        <v>#REF!</v>
      </c>
      <c r="J38" s="14" t="e">
        <f t="shared" si="10"/>
        <v>#REF!</v>
      </c>
      <c r="K38" s="14" t="e">
        <f t="shared" si="10"/>
        <v>#REF!</v>
      </c>
      <c r="L38" s="14" t="e">
        <f t="shared" si="10"/>
        <v>#REF!</v>
      </c>
      <c r="M38" s="14" t="e">
        <f t="shared" si="10"/>
        <v>#REF!</v>
      </c>
      <c r="N38" s="14" t="e">
        <f t="shared" si="10"/>
        <v>#REF!</v>
      </c>
      <c r="O38" s="14" t="e">
        <f t="shared" si="10"/>
        <v>#REF!</v>
      </c>
      <c r="P38" s="14" t="e">
        <f t="shared" si="10"/>
        <v>#REF!</v>
      </c>
      <c r="Q38" s="14" t="e">
        <f aca="true" t="shared" si="11" ref="Q38:W38">SUM(Q9:Q37)</f>
        <v>#REF!</v>
      </c>
      <c r="R38" s="14" t="e">
        <f t="shared" si="11"/>
        <v>#REF!</v>
      </c>
      <c r="S38" s="14" t="e">
        <f t="shared" si="11"/>
        <v>#REF!</v>
      </c>
      <c r="T38" s="14" t="e">
        <f t="shared" si="11"/>
        <v>#REF!</v>
      </c>
      <c r="U38" s="14" t="e">
        <f t="shared" si="11"/>
        <v>#REF!</v>
      </c>
      <c r="V38" s="14" t="e">
        <f t="shared" si="11"/>
        <v>#REF!</v>
      </c>
      <c r="W38" s="14" t="e">
        <f t="shared" si="11"/>
        <v>#REF!</v>
      </c>
      <c r="X38" s="14" t="e">
        <f>SUM(X9:X37)</f>
        <v>#REF!</v>
      </c>
      <c r="Y38" s="14" t="e">
        <f>SUM(Y9:Y37)</f>
        <v>#REF!</v>
      </c>
    </row>
    <row r="39" spans="1:2" ht="12.75">
      <c r="A39" s="23"/>
      <c r="B39" s="23"/>
    </row>
    <row r="40" spans="1:2" ht="12.75">
      <c r="A40" s="23"/>
      <c r="B40" s="23"/>
    </row>
    <row r="41" spans="1:2" ht="12.75">
      <c r="A41" s="23"/>
      <c r="B41" s="18" t="s">
        <v>15</v>
      </c>
    </row>
    <row r="42" spans="1:2" ht="12.75">
      <c r="A42" s="23"/>
      <c r="B42" s="18" t="s">
        <v>16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1" sqref="K1:L1638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6.421875" style="0" hidden="1" customWidth="1"/>
    <col min="4" max="4" width="12.8515625" style="0" hidden="1" customWidth="1"/>
    <col min="5" max="6" width="13.28125" style="0" hidden="1" customWidth="1"/>
    <col min="7" max="7" width="17.8515625" style="0" hidden="1" customWidth="1"/>
    <col min="8" max="8" width="14.28125" style="0" hidden="1" customWidth="1"/>
    <col min="9" max="10" width="17.8515625" style="0" hidden="1" customWidth="1"/>
    <col min="11" max="11" width="15.421875" style="0" hidden="1" customWidth="1"/>
    <col min="12" max="12" width="10.7109375" style="0" hidden="1" customWidth="1"/>
    <col min="13" max="14" width="12.421875" style="0" customWidth="1"/>
    <col min="15" max="15" width="10.7109375" style="0" customWidth="1"/>
  </cols>
  <sheetData>
    <row r="1" ht="18">
      <c r="A1" s="38" t="s">
        <v>42</v>
      </c>
    </row>
    <row r="2" spans="1:10" ht="12.75">
      <c r="A2" s="16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23"/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23"/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3"/>
      <c r="B7" s="26"/>
      <c r="C7" s="26"/>
      <c r="D7" s="26"/>
      <c r="E7" s="26"/>
      <c r="F7" s="26"/>
      <c r="G7" s="26"/>
      <c r="H7" s="26"/>
      <c r="I7" s="26"/>
      <c r="J7" s="26"/>
    </row>
    <row r="8" spans="1:15" ht="30" customHeight="1">
      <c r="A8" s="27" t="s">
        <v>28</v>
      </c>
      <c r="B8" s="27" t="s">
        <v>2</v>
      </c>
      <c r="C8" s="10" t="s">
        <v>41</v>
      </c>
      <c r="D8" s="32" t="s">
        <v>29</v>
      </c>
      <c r="E8" s="10" t="s">
        <v>50</v>
      </c>
      <c r="F8" s="32" t="s">
        <v>29</v>
      </c>
      <c r="G8" s="10" t="s">
        <v>51</v>
      </c>
      <c r="H8" s="32" t="s">
        <v>29</v>
      </c>
      <c r="I8" s="10" t="s">
        <v>52</v>
      </c>
      <c r="J8" s="32" t="s">
        <v>29</v>
      </c>
      <c r="K8" s="10" t="s">
        <v>53</v>
      </c>
      <c r="L8" s="32" t="s">
        <v>29</v>
      </c>
      <c r="M8" s="10" t="s">
        <v>54</v>
      </c>
      <c r="N8" s="32" t="s">
        <v>29</v>
      </c>
      <c r="O8" s="10" t="s">
        <v>56</v>
      </c>
    </row>
    <row r="9" spans="1:15" ht="28.5">
      <c r="A9" s="2">
        <v>1</v>
      </c>
      <c r="B9" s="40" t="s">
        <v>36</v>
      </c>
      <c r="C9" s="39" t="e">
        <f>#REF!</f>
        <v>#REF!</v>
      </c>
      <c r="D9" s="39" t="e">
        <f>#REF!</f>
        <v>#REF!</v>
      </c>
      <c r="E9" s="39" t="e">
        <f>C9+D9</f>
        <v>#REF!</v>
      </c>
      <c r="F9" s="39" t="e">
        <f>#REF!</f>
        <v>#REF!</v>
      </c>
      <c r="G9" s="39" t="e">
        <f>E9+F9</f>
        <v>#REF!</v>
      </c>
      <c r="H9" s="39" t="e">
        <f>#REF!-#REF!</f>
        <v>#REF!</v>
      </c>
      <c r="I9" s="39" t="e">
        <f>G9+H9</f>
        <v>#REF!</v>
      </c>
      <c r="J9" s="39" t="e">
        <f>#REF!</f>
        <v>#REF!</v>
      </c>
      <c r="K9" s="39" t="e">
        <f>I9+J9</f>
        <v>#REF!</v>
      </c>
      <c r="L9" s="39" t="e">
        <f>#REF!</f>
        <v>#REF!</v>
      </c>
      <c r="M9" s="39" t="e">
        <f>K9+L9</f>
        <v>#REF!</v>
      </c>
      <c r="N9" s="39" t="e">
        <f>#REF!</f>
        <v>#REF!</v>
      </c>
      <c r="O9" s="39" t="e">
        <f>M9+N9</f>
        <v>#REF!</v>
      </c>
    </row>
    <row r="10" spans="1:15" ht="14.25">
      <c r="A10" s="2">
        <v>2</v>
      </c>
      <c r="B10" s="40" t="s">
        <v>35</v>
      </c>
      <c r="C10" s="39" t="e">
        <f>#REF!</f>
        <v>#REF!</v>
      </c>
      <c r="D10" s="39" t="e">
        <f>#REF!</f>
        <v>#REF!</v>
      </c>
      <c r="E10" s="39" t="e">
        <f>C10+D10</f>
        <v>#REF!</v>
      </c>
      <c r="F10" s="39" t="e">
        <f>#REF!</f>
        <v>#REF!</v>
      </c>
      <c r="G10" s="39" t="e">
        <f>E10+F10</f>
        <v>#REF!</v>
      </c>
      <c r="H10" s="39" t="e">
        <f>#REF!-#REF!</f>
        <v>#REF!</v>
      </c>
      <c r="I10" s="39" t="e">
        <f>G10+H10</f>
        <v>#REF!</v>
      </c>
      <c r="J10" s="39" t="e">
        <f>#REF!</f>
        <v>#REF!</v>
      </c>
      <c r="K10" s="39" t="e">
        <f>I10+J10</f>
        <v>#REF!</v>
      </c>
      <c r="L10" s="39" t="e">
        <f>#REF!</f>
        <v>#REF!</v>
      </c>
      <c r="M10" s="39" t="e">
        <f>K10+L10</f>
        <v>#REF!</v>
      </c>
      <c r="N10" s="39" t="e">
        <f>#REF!</f>
        <v>#REF!</v>
      </c>
      <c r="O10" s="39" t="e">
        <f>M10+N10</f>
        <v>#REF!</v>
      </c>
    </row>
    <row r="11" spans="1:15" ht="14.25">
      <c r="A11" s="28"/>
      <c r="B11" s="37" t="s">
        <v>10</v>
      </c>
      <c r="C11" s="39" t="e">
        <f aca="true" t="shared" si="0" ref="C11:J11">C9+C10</f>
        <v>#REF!</v>
      </c>
      <c r="D11" s="39" t="e">
        <f t="shared" si="0"/>
        <v>#REF!</v>
      </c>
      <c r="E11" s="39" t="e">
        <f t="shared" si="0"/>
        <v>#REF!</v>
      </c>
      <c r="F11" s="39" t="e">
        <f t="shared" si="0"/>
        <v>#REF!</v>
      </c>
      <c r="G11" s="39" t="e">
        <f t="shared" si="0"/>
        <v>#REF!</v>
      </c>
      <c r="H11" s="39" t="e">
        <f t="shared" si="0"/>
        <v>#REF!</v>
      </c>
      <c r="I11" s="39" t="e">
        <f t="shared" si="0"/>
        <v>#REF!</v>
      </c>
      <c r="J11" s="39" t="e">
        <f t="shared" si="0"/>
        <v>#REF!</v>
      </c>
      <c r="K11" s="39" t="e">
        <f>K9+K10</f>
        <v>#REF!</v>
      </c>
      <c r="L11" s="39" t="e">
        <f>L9+L10</f>
        <v>#REF!</v>
      </c>
      <c r="M11" s="39" t="e">
        <f>M9+M10</f>
        <v>#REF!</v>
      </c>
      <c r="N11" s="39" t="e">
        <f>N9+N10</f>
        <v>#REF!</v>
      </c>
      <c r="O11" s="39" t="e">
        <f>O9+O10</f>
        <v>#REF!</v>
      </c>
    </row>
    <row r="12" spans="1:10" ht="12.7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23"/>
      <c r="B14" s="18" t="s">
        <v>15</v>
      </c>
      <c r="C14" s="18"/>
      <c r="D14" s="18"/>
      <c r="E14" s="18"/>
      <c r="F14" s="18"/>
      <c r="G14" s="18"/>
      <c r="H14" s="18"/>
      <c r="I14" s="18"/>
      <c r="J14" s="18"/>
    </row>
    <row r="15" spans="1:10" ht="12.75">
      <c r="A15" s="23"/>
      <c r="B15" s="18" t="s">
        <v>16</v>
      </c>
      <c r="C15" s="18"/>
      <c r="D15" s="18"/>
      <c r="E15" s="18"/>
      <c r="F15" s="18"/>
      <c r="G15" s="18"/>
      <c r="H15" s="18"/>
      <c r="I15" s="18"/>
      <c r="J15" s="18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3" width="15.7109375" style="0" customWidth="1"/>
    <col min="4" max="4" width="14.421875" style="0" customWidth="1"/>
    <col min="5" max="5" width="13.7109375" style="0" customWidth="1"/>
    <col min="6" max="6" width="14.00390625" style="0" customWidth="1"/>
    <col min="7" max="7" width="9.7109375" style="0" customWidth="1"/>
    <col min="8" max="8" width="9.421875" style="0" bestFit="1" customWidth="1"/>
    <col min="9" max="9" width="9.7109375" style="0" customWidth="1"/>
    <col min="10" max="10" width="10.140625" style="15" customWidth="1"/>
    <col min="12" max="12" width="10.421875" style="15" customWidth="1"/>
    <col min="13" max="13" width="11.140625" style="0" customWidth="1"/>
  </cols>
  <sheetData>
    <row r="1" spans="1:12" ht="18">
      <c r="A1" s="9" t="s">
        <v>37</v>
      </c>
      <c r="B1" s="9"/>
      <c r="C1" s="9"/>
      <c r="D1" s="9"/>
      <c r="J1"/>
      <c r="L1"/>
    </row>
    <row r="2" spans="1:12" ht="12.75">
      <c r="A2" s="7"/>
      <c r="B2" s="7"/>
      <c r="C2" s="8"/>
      <c r="D2" s="7"/>
      <c r="J2"/>
      <c r="L2"/>
    </row>
    <row r="3" spans="1:12" ht="15">
      <c r="A3" s="19"/>
      <c r="B3" s="30">
        <v>8000</v>
      </c>
      <c r="C3" s="20" t="s">
        <v>22</v>
      </c>
      <c r="D3" s="7"/>
      <c r="E3" s="7"/>
      <c r="F3" s="19"/>
      <c r="J3"/>
      <c r="L3"/>
    </row>
    <row r="4" spans="1:12" ht="12.75">
      <c r="A4" s="19"/>
      <c r="B4" s="31">
        <v>25000</v>
      </c>
      <c r="C4" s="20" t="s">
        <v>0</v>
      </c>
      <c r="D4" s="7"/>
      <c r="E4" s="7"/>
      <c r="F4" s="19"/>
      <c r="J4"/>
      <c r="L4"/>
    </row>
    <row r="5" spans="1:12" ht="12.75">
      <c r="A5" s="19"/>
      <c r="B5" s="31">
        <f>B3+B4</f>
        <v>33000</v>
      </c>
      <c r="C5" s="20" t="s">
        <v>1</v>
      </c>
      <c r="D5" s="8"/>
      <c r="E5" s="7"/>
      <c r="F5" s="19"/>
      <c r="J5"/>
      <c r="L5"/>
    </row>
    <row r="6" spans="1:12" ht="12.75">
      <c r="A6" s="19"/>
      <c r="B6" s="31"/>
      <c r="C6" s="20"/>
      <c r="D6" s="8"/>
      <c r="E6" s="7"/>
      <c r="F6" s="19"/>
      <c r="J6"/>
      <c r="L6"/>
    </row>
    <row r="7" spans="1:12" ht="57.75" customHeight="1">
      <c r="A7" s="10" t="s">
        <v>40</v>
      </c>
      <c r="B7" s="10" t="s">
        <v>2</v>
      </c>
      <c r="C7" s="10" t="s">
        <v>33</v>
      </c>
      <c r="D7" s="2">
        <f>B3*90/90</f>
        <v>8000</v>
      </c>
      <c r="E7" s="10" t="s">
        <v>38</v>
      </c>
      <c r="F7" s="10" t="s">
        <v>39</v>
      </c>
      <c r="J7"/>
      <c r="L7"/>
    </row>
    <row r="8" spans="1:12" ht="14.25">
      <c r="A8" s="2"/>
      <c r="B8" s="2"/>
      <c r="C8" s="2"/>
      <c r="D8" s="2">
        <f>D7/C26</f>
        <v>15.354791654670736</v>
      </c>
      <c r="E8" s="2"/>
      <c r="F8" s="2"/>
      <c r="J8"/>
      <c r="L8"/>
    </row>
    <row r="9" spans="1:7" s="1" customFormat="1" ht="14.25">
      <c r="A9" s="2">
        <v>1</v>
      </c>
      <c r="B9" s="12" t="s">
        <v>4</v>
      </c>
      <c r="C9" s="13">
        <v>181</v>
      </c>
      <c r="D9" s="12">
        <f aca="true" t="shared" si="0" ref="D9:D19">C9*$D$8</f>
        <v>2779.2172894954033</v>
      </c>
      <c r="E9" s="5">
        <f>D9</f>
        <v>2779.2172894954033</v>
      </c>
      <c r="F9" s="5">
        <f>IF(E9&lt;INT(E9)+0.5,INT(E9),INT(E9)+1)+73.92</f>
        <v>2852.92</v>
      </c>
      <c r="G9" s="36"/>
    </row>
    <row r="10" spans="1:6" s="1" customFormat="1" ht="14.25">
      <c r="A10" s="2">
        <v>2</v>
      </c>
      <c r="B10" s="2" t="s">
        <v>18</v>
      </c>
      <c r="C10" s="4">
        <v>36.64</v>
      </c>
      <c r="D10" s="2">
        <f t="shared" si="0"/>
        <v>562.5995662271358</v>
      </c>
      <c r="E10" s="5">
        <f aca="true" t="shared" si="1" ref="E10:E25">D10</f>
        <v>562.5995662271358</v>
      </c>
      <c r="F10" s="5">
        <f>IF(E10&lt;INT(E10)+0.5,INT(E10),INT(E10)+1)-9.92</f>
        <v>553.08</v>
      </c>
    </row>
    <row r="11" spans="1:6" s="1" customFormat="1" ht="14.25">
      <c r="A11" s="2">
        <v>3</v>
      </c>
      <c r="B11" s="2" t="s">
        <v>3</v>
      </c>
      <c r="C11" s="4">
        <v>46.79</v>
      </c>
      <c r="D11" s="3">
        <f t="shared" si="0"/>
        <v>718.4507015220437</v>
      </c>
      <c r="E11" s="5">
        <f t="shared" si="1"/>
        <v>718.4507015220437</v>
      </c>
      <c r="F11" s="5">
        <f>IF(E11&lt;INT(E11)+0.5,INT(E11),INT(E11)+1)</f>
        <v>718</v>
      </c>
    </row>
    <row r="12" spans="1:6" s="1" customFormat="1" ht="14.25">
      <c r="A12" s="2">
        <v>4</v>
      </c>
      <c r="B12" s="3" t="s">
        <v>5</v>
      </c>
      <c r="C12" s="4">
        <v>23.43</v>
      </c>
      <c r="D12" s="3">
        <f t="shared" si="0"/>
        <v>359.76276846893535</v>
      </c>
      <c r="E12" s="5">
        <f t="shared" si="1"/>
        <v>359.76276846893535</v>
      </c>
      <c r="F12" s="5">
        <f>IF(E12&lt;INT(E12)+0.5,INT(E12),INT(E12)+1)-10</f>
        <v>350</v>
      </c>
    </row>
    <row r="13" spans="1:6" s="1" customFormat="1" ht="14.25">
      <c r="A13" s="2">
        <v>5</v>
      </c>
      <c r="B13" s="2" t="s">
        <v>17</v>
      </c>
      <c r="C13" s="35">
        <v>31.71</v>
      </c>
      <c r="D13" s="3">
        <f t="shared" si="0"/>
        <v>486.90044336960904</v>
      </c>
      <c r="E13" s="5">
        <f t="shared" si="1"/>
        <v>486.90044336960904</v>
      </c>
      <c r="F13" s="5">
        <f>IF(E13&lt;INT(E13)+0.5,INT(E13),INT(E13)+1)-12</f>
        <v>475</v>
      </c>
    </row>
    <row r="14" spans="1:6" s="1" customFormat="1" ht="14.25">
      <c r="A14" s="2">
        <v>6</v>
      </c>
      <c r="B14" s="2" t="s">
        <v>6</v>
      </c>
      <c r="C14" s="35">
        <v>36.93</v>
      </c>
      <c r="D14" s="3">
        <f t="shared" si="0"/>
        <v>567.0524558069902</v>
      </c>
      <c r="E14" s="5">
        <f t="shared" si="1"/>
        <v>567.0524558069902</v>
      </c>
      <c r="F14" s="5">
        <f>IF(E14&lt;INT(E14)+0.5,INT(E14),INT(E14)+1)-17</f>
        <v>550</v>
      </c>
    </row>
    <row r="15" spans="1:6" s="1" customFormat="1" ht="14.25">
      <c r="A15" s="2">
        <v>7</v>
      </c>
      <c r="B15" s="2" t="s">
        <v>7</v>
      </c>
      <c r="C15" s="35">
        <v>29.43</v>
      </c>
      <c r="D15" s="3">
        <f t="shared" si="0"/>
        <v>451.8915183969598</v>
      </c>
      <c r="E15" s="5">
        <f t="shared" si="1"/>
        <v>451.8915183969598</v>
      </c>
      <c r="F15" s="5">
        <f>IF(E15&lt;INT(E15)+0.5,INT(E15),INT(E15)+1)-2</f>
        <v>450</v>
      </c>
    </row>
    <row r="16" spans="1:6" s="1" customFormat="1" ht="14.25">
      <c r="A16" s="2">
        <v>8</v>
      </c>
      <c r="B16" s="2" t="s">
        <v>27</v>
      </c>
      <c r="C16" s="35">
        <v>30.57</v>
      </c>
      <c r="D16" s="3">
        <f t="shared" si="0"/>
        <v>469.3959808832844</v>
      </c>
      <c r="E16" s="5">
        <f t="shared" si="1"/>
        <v>469.3959808832844</v>
      </c>
      <c r="F16" s="5">
        <f>IF(E16&lt;INT(E16)+0.5,INT(E16),INT(E16)+1)-19</f>
        <v>450</v>
      </c>
    </row>
    <row r="17" spans="1:6" s="1" customFormat="1" ht="14.25">
      <c r="A17" s="2">
        <v>9</v>
      </c>
      <c r="B17" s="2" t="s">
        <v>21</v>
      </c>
      <c r="C17" s="35">
        <v>22.71</v>
      </c>
      <c r="D17" s="3">
        <f t="shared" si="0"/>
        <v>348.7073184775724</v>
      </c>
      <c r="E17" s="5">
        <f t="shared" si="1"/>
        <v>348.7073184775724</v>
      </c>
      <c r="F17" s="5">
        <f>IF(E17&lt;INT(E17)+0.5,INT(E17),INT(E17)+1)</f>
        <v>349</v>
      </c>
    </row>
    <row r="18" spans="1:12" ht="14.25">
      <c r="A18" s="2">
        <v>10</v>
      </c>
      <c r="B18" s="2" t="s">
        <v>31</v>
      </c>
      <c r="C18" s="35">
        <v>26.29</v>
      </c>
      <c r="D18" s="3">
        <f t="shared" si="0"/>
        <v>403.67747260129363</v>
      </c>
      <c r="E18" s="5">
        <f t="shared" si="1"/>
        <v>403.67747260129363</v>
      </c>
      <c r="F18" s="5">
        <f>IF(E18&lt;INT(E18)+0.5,INT(E18),INT(E18)+1)-4</f>
        <v>400</v>
      </c>
      <c r="J18"/>
      <c r="L18"/>
    </row>
    <row r="19" spans="1:12" ht="14.25">
      <c r="A19" s="2">
        <v>11</v>
      </c>
      <c r="B19" s="2" t="s">
        <v>34</v>
      </c>
      <c r="C19" s="35">
        <v>55.51</v>
      </c>
      <c r="D19" s="3">
        <f t="shared" si="0"/>
        <v>852.3444847507725</v>
      </c>
      <c r="E19" s="5">
        <f t="shared" si="1"/>
        <v>852.3444847507725</v>
      </c>
      <c r="F19" s="5">
        <f>IF(E19&lt;INT(E19)+0.5,INT(E19),INT(E19)+1)</f>
        <v>852</v>
      </c>
      <c r="J19"/>
      <c r="L19"/>
    </row>
    <row r="20" spans="1:12" ht="14.25">
      <c r="A20" s="2">
        <v>12</v>
      </c>
      <c r="B20" s="2" t="s">
        <v>8</v>
      </c>
      <c r="C20" s="4"/>
      <c r="D20" s="3"/>
      <c r="E20" s="5">
        <f t="shared" si="1"/>
        <v>0</v>
      </c>
      <c r="F20" s="5">
        <v>500</v>
      </c>
      <c r="J20"/>
      <c r="L20"/>
    </row>
    <row r="21" spans="1:12" ht="14.25">
      <c r="A21" s="2">
        <v>13</v>
      </c>
      <c r="B21" s="2" t="s">
        <v>9</v>
      </c>
      <c r="C21" s="4"/>
      <c r="D21" s="3"/>
      <c r="E21" s="5">
        <f t="shared" si="1"/>
        <v>0</v>
      </c>
      <c r="F21" s="5">
        <v>500</v>
      </c>
      <c r="J21"/>
      <c r="L21"/>
    </row>
    <row r="22" spans="1:12" ht="14.25">
      <c r="A22" s="2">
        <v>14</v>
      </c>
      <c r="B22" s="2" t="s">
        <v>19</v>
      </c>
      <c r="C22" s="4"/>
      <c r="D22" s="3"/>
      <c r="E22" s="5">
        <f t="shared" si="1"/>
        <v>0</v>
      </c>
      <c r="F22" s="5">
        <v>500</v>
      </c>
      <c r="J22"/>
      <c r="L22"/>
    </row>
    <row r="23" spans="1:12" ht="14.25">
      <c r="A23" s="2">
        <v>15</v>
      </c>
      <c r="B23" s="2" t="s">
        <v>24</v>
      </c>
      <c r="C23" s="4"/>
      <c r="D23" s="3"/>
      <c r="E23" s="5">
        <f t="shared" si="1"/>
        <v>0</v>
      </c>
      <c r="F23" s="5">
        <v>500</v>
      </c>
      <c r="J23"/>
      <c r="L23"/>
    </row>
    <row r="24" spans="1:12" ht="14.25">
      <c r="A24" s="2">
        <v>16</v>
      </c>
      <c r="B24" s="2" t="s">
        <v>25</v>
      </c>
      <c r="C24" s="4"/>
      <c r="D24" s="3"/>
      <c r="E24" s="5">
        <f t="shared" si="1"/>
        <v>0</v>
      </c>
      <c r="F24" s="5">
        <v>500</v>
      </c>
      <c r="J24"/>
      <c r="L24"/>
    </row>
    <row r="25" spans="1:12" ht="14.25">
      <c r="A25" s="2">
        <v>17</v>
      </c>
      <c r="B25" s="2" t="s">
        <v>30</v>
      </c>
      <c r="C25" s="4"/>
      <c r="D25" s="3"/>
      <c r="E25" s="5">
        <f t="shared" si="1"/>
        <v>0</v>
      </c>
      <c r="F25" s="5">
        <v>22500</v>
      </c>
      <c r="J25"/>
      <c r="L25"/>
    </row>
    <row r="26" spans="1:12" ht="12.75">
      <c r="A26" s="33"/>
      <c r="B26" s="33" t="s">
        <v>23</v>
      </c>
      <c r="C26" s="14">
        <f>SUM(C9:C19)</f>
        <v>521.01</v>
      </c>
      <c r="D26" s="14">
        <f>SUM(D9:D18)</f>
        <v>7147.655515249227</v>
      </c>
      <c r="E26" s="14">
        <f>SUM(E9:E24)</f>
        <v>8000</v>
      </c>
      <c r="F26" s="17">
        <f>SUM(F9:F25)</f>
        <v>33000</v>
      </c>
      <c r="J26"/>
      <c r="L26"/>
    </row>
    <row r="27" spans="1:12" ht="14.25">
      <c r="A27" s="3"/>
      <c r="B27" s="2" t="s">
        <v>26</v>
      </c>
      <c r="C27" s="5"/>
      <c r="D27" s="5"/>
      <c r="E27" s="3"/>
      <c r="F27" s="17">
        <f>F20+F21+F22+F23+F24+F25</f>
        <v>25000</v>
      </c>
      <c r="J27"/>
      <c r="L27"/>
    </row>
    <row r="28" spans="1:12" ht="12.75">
      <c r="A28" s="7"/>
      <c r="J28"/>
      <c r="L28"/>
    </row>
    <row r="29" spans="1:12" ht="12.75">
      <c r="A29" s="7"/>
      <c r="B29" s="6" t="s">
        <v>11</v>
      </c>
      <c r="D29" s="6" t="s">
        <v>20</v>
      </c>
      <c r="F29" s="6" t="s">
        <v>12</v>
      </c>
      <c r="J29"/>
      <c r="L29"/>
    </row>
    <row r="30" spans="1:12" ht="12.75">
      <c r="A30" s="7"/>
      <c r="B30" s="34" t="s">
        <v>32</v>
      </c>
      <c r="D30" s="6" t="s">
        <v>13</v>
      </c>
      <c r="F30" s="6" t="s">
        <v>14</v>
      </c>
      <c r="J30"/>
      <c r="L30"/>
    </row>
    <row r="31" spans="1:12" ht="12.75">
      <c r="A31" s="7"/>
      <c r="B31" s="7"/>
      <c r="C31" s="7"/>
      <c r="D31" s="7"/>
      <c r="J31"/>
      <c r="L31"/>
    </row>
    <row r="32" spans="2:12" ht="14.25">
      <c r="B32" s="7"/>
      <c r="C32" s="7"/>
      <c r="D32" s="21"/>
      <c r="G32" s="6" t="s">
        <v>15</v>
      </c>
      <c r="J32"/>
      <c r="L32"/>
    </row>
    <row r="33" spans="2:12" ht="12.75">
      <c r="B33" s="7"/>
      <c r="C33" s="7"/>
      <c r="D33" s="7"/>
      <c r="G33" s="6" t="s">
        <v>16</v>
      </c>
      <c r="J33"/>
      <c r="L33"/>
    </row>
    <row r="34" spans="2:5" ht="12.75">
      <c r="B34" s="7"/>
      <c r="C34" s="7"/>
      <c r="D34" s="7"/>
      <c r="E34" s="7"/>
    </row>
  </sheetData>
  <sheetProtection/>
  <printOptions/>
  <pageMargins left="0.801181102" right="0" top="0.590551181102362" bottom="0.393700787401575" header="0.511811023622047" footer="0.51181102362204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6.140625" style="0" customWidth="1"/>
    <col min="2" max="2" width="17.28125" style="0" customWidth="1"/>
    <col min="3" max="3" width="10.28125" style="0" customWidth="1"/>
    <col min="4" max="4" width="12.8515625" style="0" customWidth="1"/>
    <col min="5" max="5" width="10.28125" style="0" customWidth="1"/>
    <col min="6" max="6" width="10.7109375" style="0" customWidth="1"/>
    <col min="7" max="7" width="11.421875" style="0" customWidth="1"/>
    <col min="8" max="8" width="13.421875" style="0" customWidth="1"/>
  </cols>
  <sheetData>
    <row r="1" spans="1:7" ht="18">
      <c r="A1" s="9" t="s">
        <v>60</v>
      </c>
      <c r="B1" s="9"/>
      <c r="C1" s="9"/>
      <c r="D1" s="9"/>
      <c r="E1" s="9"/>
      <c r="F1" s="9"/>
      <c r="G1" s="9"/>
    </row>
    <row r="2" spans="1:8" ht="12.75">
      <c r="A2" s="19"/>
      <c r="B2" s="31"/>
      <c r="C2" s="20"/>
      <c r="D2" s="20"/>
      <c r="E2" s="8"/>
      <c r="F2" s="8"/>
      <c r="G2" s="7"/>
      <c r="H2" s="19"/>
    </row>
    <row r="3" spans="1:8" ht="15">
      <c r="A3" s="19"/>
      <c r="B3" s="30">
        <v>1212000</v>
      </c>
      <c r="C3" s="20"/>
      <c r="D3" s="20"/>
      <c r="E3" s="8"/>
      <c r="F3" s="8"/>
      <c r="G3" s="7"/>
      <c r="H3" s="19"/>
    </row>
    <row r="4" spans="1:8" ht="15">
      <c r="A4" s="19"/>
      <c r="B4" s="30">
        <v>4697.16</v>
      </c>
      <c r="C4" s="8" t="s">
        <v>62</v>
      </c>
      <c r="D4" s="57">
        <f>B4/2</f>
        <v>2348.58</v>
      </c>
      <c r="E4" s="8"/>
      <c r="F4" s="8"/>
      <c r="G4" s="7"/>
      <c r="H4" s="19"/>
    </row>
    <row r="5" spans="1:8" ht="15">
      <c r="A5" s="19"/>
      <c r="B5" s="30">
        <f>B3-B4</f>
        <v>1207302.84</v>
      </c>
      <c r="C5" s="20"/>
      <c r="D5" s="20"/>
      <c r="E5" s="8"/>
      <c r="F5" s="8"/>
      <c r="G5" s="7"/>
      <c r="H5" s="19"/>
    </row>
    <row r="6" spans="1:8" ht="15">
      <c r="A6" s="19"/>
      <c r="B6" s="30"/>
      <c r="C6" s="20"/>
      <c r="D6" s="20"/>
      <c r="E6" s="8"/>
      <c r="F6" s="8"/>
      <c r="G6" s="7"/>
      <c r="H6" s="19"/>
    </row>
    <row r="7" spans="1:8" ht="51">
      <c r="A7" s="10" t="s">
        <v>40</v>
      </c>
      <c r="B7" s="43" t="s">
        <v>2</v>
      </c>
      <c r="C7" s="10" t="s">
        <v>33</v>
      </c>
      <c r="D7" s="5">
        <f>B5*90/100</f>
        <v>1086572.556</v>
      </c>
      <c r="E7" s="10" t="s">
        <v>63</v>
      </c>
      <c r="F7" s="5">
        <f>B5*10/100</f>
        <v>120730.284</v>
      </c>
      <c r="G7" s="10" t="s">
        <v>74</v>
      </c>
      <c r="H7" s="52" t="s">
        <v>75</v>
      </c>
    </row>
    <row r="8" spans="1:8" ht="14.25">
      <c r="A8" s="2"/>
      <c r="B8" s="44"/>
      <c r="C8" s="2"/>
      <c r="D8" s="2">
        <f>D7/C33</f>
        <v>224.40573234200747</v>
      </c>
      <c r="E8" s="2"/>
      <c r="F8" s="56">
        <f>F7/E33</f>
        <v>2012.1714</v>
      </c>
      <c r="G8" s="42"/>
      <c r="H8" s="42"/>
    </row>
    <row r="9" spans="1:8" ht="14.25">
      <c r="A9" s="2">
        <v>1</v>
      </c>
      <c r="B9" s="45" t="s">
        <v>4</v>
      </c>
      <c r="C9" s="11">
        <v>224.38</v>
      </c>
      <c r="D9" s="12">
        <f>C9*$D$8</f>
        <v>50352.158222899634</v>
      </c>
      <c r="E9" s="42"/>
      <c r="F9" s="12">
        <f>E9*$F$8</f>
        <v>0</v>
      </c>
      <c r="G9" s="11">
        <f>D9+F9</f>
        <v>50352.158222899634</v>
      </c>
      <c r="H9" s="11">
        <f aca="true" t="shared" si="0" ref="H9:H32">IF(G9&lt;INT(G9)+0.5,INT(G9),INT(G9)+1)</f>
        <v>50352</v>
      </c>
    </row>
    <row r="10" spans="1:8" ht="14.25">
      <c r="A10" s="2">
        <v>2</v>
      </c>
      <c r="B10" s="44" t="s">
        <v>18</v>
      </c>
      <c r="C10" s="11">
        <v>32.5</v>
      </c>
      <c r="D10" s="12">
        <f aca="true" t="shared" si="1" ref="D10:D32">C10*$D$8</f>
        <v>7293.186301115243</v>
      </c>
      <c r="E10" s="42"/>
      <c r="F10" s="12">
        <f aca="true" t="shared" si="2" ref="F10:F32">E10*$F$8</f>
        <v>0</v>
      </c>
      <c r="G10" s="11">
        <f aca="true" t="shared" si="3" ref="G10:G32">D10+F10</f>
        <v>7293.186301115243</v>
      </c>
      <c r="H10" s="11">
        <f t="shared" si="0"/>
        <v>7293</v>
      </c>
    </row>
    <row r="11" spans="1:8" ht="14.25">
      <c r="A11" s="2">
        <v>3</v>
      </c>
      <c r="B11" s="44" t="s">
        <v>3</v>
      </c>
      <c r="C11" s="11">
        <v>38</v>
      </c>
      <c r="D11" s="12">
        <f t="shared" si="1"/>
        <v>8527.417828996284</v>
      </c>
      <c r="E11" s="42"/>
      <c r="F11" s="12">
        <f t="shared" si="2"/>
        <v>0</v>
      </c>
      <c r="G11" s="11">
        <f t="shared" si="3"/>
        <v>8527.417828996284</v>
      </c>
      <c r="H11" s="11">
        <f>IF(G11&lt;INT(G11)+0.5,INT(G11),INT(G11)+1)+1</f>
        <v>8528</v>
      </c>
    </row>
    <row r="12" spans="1:8" ht="14.25">
      <c r="A12" s="2">
        <v>4</v>
      </c>
      <c r="B12" s="46" t="s">
        <v>5</v>
      </c>
      <c r="C12" s="11">
        <v>25.5</v>
      </c>
      <c r="D12" s="12">
        <f t="shared" si="1"/>
        <v>5722.34617472119</v>
      </c>
      <c r="E12" s="42"/>
      <c r="F12" s="12">
        <f t="shared" si="2"/>
        <v>0</v>
      </c>
      <c r="G12" s="11">
        <f t="shared" si="3"/>
        <v>5722.34617472119</v>
      </c>
      <c r="H12" s="11">
        <f t="shared" si="0"/>
        <v>5722</v>
      </c>
    </row>
    <row r="13" spans="1:8" ht="14.25">
      <c r="A13" s="2">
        <v>5</v>
      </c>
      <c r="B13" s="44" t="s">
        <v>17</v>
      </c>
      <c r="C13" s="11">
        <v>27.5</v>
      </c>
      <c r="D13" s="12">
        <f t="shared" si="1"/>
        <v>6171.157639405205</v>
      </c>
      <c r="E13" s="42"/>
      <c r="F13" s="12">
        <f t="shared" si="2"/>
        <v>0</v>
      </c>
      <c r="G13" s="11">
        <f t="shared" si="3"/>
        <v>6171.157639405205</v>
      </c>
      <c r="H13" s="11">
        <f t="shared" si="0"/>
        <v>6171</v>
      </c>
    </row>
    <row r="14" spans="1:8" ht="14.25">
      <c r="A14" s="2">
        <v>6</v>
      </c>
      <c r="B14" s="44" t="s">
        <v>6</v>
      </c>
      <c r="C14" s="11">
        <v>32.5</v>
      </c>
      <c r="D14" s="12">
        <f t="shared" si="1"/>
        <v>7293.186301115243</v>
      </c>
      <c r="E14" s="42"/>
      <c r="F14" s="12">
        <f t="shared" si="2"/>
        <v>0</v>
      </c>
      <c r="G14" s="11">
        <f t="shared" si="3"/>
        <v>7293.186301115243</v>
      </c>
      <c r="H14" s="11">
        <f t="shared" si="0"/>
        <v>7293</v>
      </c>
    </row>
    <row r="15" spans="1:8" ht="14.25">
      <c r="A15" s="2">
        <v>7</v>
      </c>
      <c r="B15" s="44" t="s">
        <v>7</v>
      </c>
      <c r="C15" s="11">
        <v>30.5</v>
      </c>
      <c r="D15" s="12">
        <f t="shared" si="1"/>
        <v>6844.374836431228</v>
      </c>
      <c r="E15" s="42"/>
      <c r="F15" s="12">
        <f t="shared" si="2"/>
        <v>0</v>
      </c>
      <c r="G15" s="11">
        <f t="shared" si="3"/>
        <v>6844.374836431228</v>
      </c>
      <c r="H15" s="11">
        <f>IF(G15&lt;INT(G15)+0.5,INT(G15),INT(G15)+1)+0.84</f>
        <v>6844.84</v>
      </c>
    </row>
    <row r="16" spans="1:8" ht="14.25">
      <c r="A16" s="2">
        <v>8</v>
      </c>
      <c r="B16" s="44" t="s">
        <v>27</v>
      </c>
      <c r="C16" s="11">
        <v>28</v>
      </c>
      <c r="D16" s="12">
        <f t="shared" si="1"/>
        <v>6283.360505576209</v>
      </c>
      <c r="E16" s="42"/>
      <c r="F16" s="12">
        <f t="shared" si="2"/>
        <v>0</v>
      </c>
      <c r="G16" s="11">
        <f t="shared" si="3"/>
        <v>6283.360505576209</v>
      </c>
      <c r="H16" s="11">
        <f t="shared" si="0"/>
        <v>6283</v>
      </c>
    </row>
    <row r="17" spans="1:8" ht="14.25">
      <c r="A17" s="2">
        <v>9</v>
      </c>
      <c r="B17" s="44" t="s">
        <v>21</v>
      </c>
      <c r="C17" s="11">
        <v>24.25</v>
      </c>
      <c r="D17" s="12">
        <f t="shared" si="1"/>
        <v>5441.839009293681</v>
      </c>
      <c r="E17" s="42"/>
      <c r="F17" s="12">
        <f t="shared" si="2"/>
        <v>0</v>
      </c>
      <c r="G17" s="11">
        <f t="shared" si="3"/>
        <v>5441.839009293681</v>
      </c>
      <c r="H17" s="11">
        <f t="shared" si="0"/>
        <v>5442</v>
      </c>
    </row>
    <row r="18" spans="1:8" ht="14.25">
      <c r="A18" s="2">
        <v>10</v>
      </c>
      <c r="B18" s="44" t="s">
        <v>31</v>
      </c>
      <c r="C18" s="11">
        <v>25.5</v>
      </c>
      <c r="D18" s="12">
        <f t="shared" si="1"/>
        <v>5722.34617472119</v>
      </c>
      <c r="E18" s="42"/>
      <c r="F18" s="12">
        <f t="shared" si="2"/>
        <v>0</v>
      </c>
      <c r="G18" s="11">
        <f t="shared" si="3"/>
        <v>5722.34617472119</v>
      </c>
      <c r="H18" s="11">
        <f t="shared" si="0"/>
        <v>5722</v>
      </c>
    </row>
    <row r="19" spans="1:8" ht="14.25">
      <c r="A19" s="2">
        <v>11</v>
      </c>
      <c r="B19" s="44" t="s">
        <v>34</v>
      </c>
      <c r="C19" s="11">
        <v>23.71</v>
      </c>
      <c r="D19" s="12">
        <f t="shared" si="1"/>
        <v>5320.659913828998</v>
      </c>
      <c r="E19" s="42"/>
      <c r="F19" s="12">
        <f t="shared" si="2"/>
        <v>0</v>
      </c>
      <c r="G19" s="11">
        <f t="shared" si="3"/>
        <v>5320.659913828998</v>
      </c>
      <c r="H19" s="11">
        <f t="shared" si="0"/>
        <v>5321</v>
      </c>
    </row>
    <row r="20" spans="1:8" ht="14.25">
      <c r="A20" s="2">
        <v>12</v>
      </c>
      <c r="B20" s="44" t="s">
        <v>69</v>
      </c>
      <c r="C20" s="11">
        <v>30.2</v>
      </c>
      <c r="D20" s="12">
        <f t="shared" si="1"/>
        <v>6777.053116728625</v>
      </c>
      <c r="E20" s="42"/>
      <c r="F20" s="12">
        <f t="shared" si="2"/>
        <v>0</v>
      </c>
      <c r="G20" s="11">
        <f t="shared" si="3"/>
        <v>6777.053116728625</v>
      </c>
      <c r="H20" s="11">
        <f t="shared" si="0"/>
        <v>6777</v>
      </c>
    </row>
    <row r="21" spans="1:8" ht="14.25">
      <c r="A21" s="2">
        <v>13</v>
      </c>
      <c r="B21" s="44" t="s">
        <v>70</v>
      </c>
      <c r="C21" s="11">
        <v>60.83</v>
      </c>
      <c r="D21" s="12">
        <f t="shared" si="1"/>
        <v>13650.600698364315</v>
      </c>
      <c r="E21" s="42"/>
      <c r="F21" s="12">
        <f t="shared" si="2"/>
        <v>0</v>
      </c>
      <c r="G21" s="11">
        <f t="shared" si="3"/>
        <v>13650.600698364315</v>
      </c>
      <c r="H21" s="11">
        <f t="shared" si="0"/>
        <v>13651</v>
      </c>
    </row>
    <row r="22" spans="1:8" ht="14.25">
      <c r="A22" s="2">
        <v>14</v>
      </c>
      <c r="B22" s="44" t="s">
        <v>71</v>
      </c>
      <c r="C22" s="11">
        <v>88.87</v>
      </c>
      <c r="D22" s="12">
        <f t="shared" si="1"/>
        <v>19942.937433234205</v>
      </c>
      <c r="E22" s="42"/>
      <c r="F22" s="12">
        <f t="shared" si="2"/>
        <v>0</v>
      </c>
      <c r="G22" s="11">
        <f t="shared" si="3"/>
        <v>19942.937433234205</v>
      </c>
      <c r="H22" s="11">
        <f t="shared" si="0"/>
        <v>19943</v>
      </c>
    </row>
    <row r="23" spans="1:8" ht="14.25">
      <c r="A23" s="2">
        <v>15</v>
      </c>
      <c r="B23" s="44" t="s">
        <v>72</v>
      </c>
      <c r="C23" s="11">
        <v>34.33</v>
      </c>
      <c r="D23" s="12">
        <f t="shared" si="1"/>
        <v>7703.848791301116</v>
      </c>
      <c r="E23" s="42"/>
      <c r="F23" s="12">
        <f t="shared" si="2"/>
        <v>0</v>
      </c>
      <c r="G23" s="11">
        <f t="shared" si="3"/>
        <v>7703.848791301116</v>
      </c>
      <c r="H23" s="11">
        <f t="shared" si="0"/>
        <v>7704</v>
      </c>
    </row>
    <row r="24" spans="1:8" ht="14.25">
      <c r="A24" s="2">
        <v>16</v>
      </c>
      <c r="B24" s="44" t="s">
        <v>73</v>
      </c>
      <c r="C24" s="11">
        <v>44.33</v>
      </c>
      <c r="D24" s="12">
        <f t="shared" si="1"/>
        <v>9947.90611472119</v>
      </c>
      <c r="E24" s="42"/>
      <c r="F24" s="12">
        <f t="shared" si="2"/>
        <v>0</v>
      </c>
      <c r="G24" s="11">
        <f t="shared" si="3"/>
        <v>9947.90611472119</v>
      </c>
      <c r="H24" s="11">
        <f t="shared" si="0"/>
        <v>9948</v>
      </c>
    </row>
    <row r="25" spans="1:8" ht="14.25">
      <c r="A25" s="2">
        <v>17</v>
      </c>
      <c r="B25" s="44" t="s">
        <v>30</v>
      </c>
      <c r="C25" s="11">
        <v>341</v>
      </c>
      <c r="D25" s="12">
        <f t="shared" si="1"/>
        <v>76522.35472862454</v>
      </c>
      <c r="E25" s="42"/>
      <c r="F25" s="12">
        <f t="shared" si="2"/>
        <v>0</v>
      </c>
      <c r="G25" s="11">
        <f t="shared" si="3"/>
        <v>76522.35472862454</v>
      </c>
      <c r="H25" s="11">
        <f t="shared" si="0"/>
        <v>76522</v>
      </c>
    </row>
    <row r="26" spans="1:8" ht="14.25">
      <c r="A26" s="2">
        <v>18</v>
      </c>
      <c r="B26" s="5" t="s">
        <v>64</v>
      </c>
      <c r="C26" s="11">
        <v>1873.09</v>
      </c>
      <c r="D26" s="12">
        <f t="shared" si="1"/>
        <v>420332.1331924907</v>
      </c>
      <c r="E26" s="51">
        <v>30</v>
      </c>
      <c r="F26" s="12">
        <f t="shared" si="2"/>
        <v>60365.142</v>
      </c>
      <c r="G26" s="11">
        <f t="shared" si="3"/>
        <v>480697.2751924907</v>
      </c>
      <c r="H26" s="11">
        <f t="shared" si="0"/>
        <v>480697</v>
      </c>
    </row>
    <row r="27" spans="1:8" ht="14.25">
      <c r="A27" s="2">
        <v>19</v>
      </c>
      <c r="B27" s="5" t="s">
        <v>65</v>
      </c>
      <c r="C27" s="11">
        <v>166.5</v>
      </c>
      <c r="D27" s="12">
        <f t="shared" si="1"/>
        <v>37363.55443494424</v>
      </c>
      <c r="E27" s="51"/>
      <c r="F27" s="12">
        <f t="shared" si="2"/>
        <v>0</v>
      </c>
      <c r="G27" s="11">
        <f t="shared" si="3"/>
        <v>37363.55443494424</v>
      </c>
      <c r="H27" s="11">
        <f t="shared" si="0"/>
        <v>37364</v>
      </c>
    </row>
    <row r="28" spans="1:8" ht="14.25">
      <c r="A28" s="2">
        <v>20</v>
      </c>
      <c r="B28" s="5" t="s">
        <v>66</v>
      </c>
      <c r="C28" s="11">
        <v>200</v>
      </c>
      <c r="D28" s="12">
        <f t="shared" si="1"/>
        <v>44881.14646840149</v>
      </c>
      <c r="E28" s="51"/>
      <c r="F28" s="12">
        <f t="shared" si="2"/>
        <v>0</v>
      </c>
      <c r="G28" s="11">
        <f t="shared" si="3"/>
        <v>44881.14646840149</v>
      </c>
      <c r="H28" s="11">
        <f t="shared" si="0"/>
        <v>44881</v>
      </c>
    </row>
    <row r="29" spans="1:8" ht="14.25">
      <c r="A29" s="2">
        <v>21</v>
      </c>
      <c r="B29" s="53" t="s">
        <v>67</v>
      </c>
      <c r="C29" s="11">
        <v>239</v>
      </c>
      <c r="D29" s="12">
        <f t="shared" si="1"/>
        <v>53632.97002973979</v>
      </c>
      <c r="E29" s="51"/>
      <c r="F29" s="12">
        <f t="shared" si="2"/>
        <v>0</v>
      </c>
      <c r="G29" s="11">
        <f t="shared" si="3"/>
        <v>53632.97002973979</v>
      </c>
      <c r="H29" s="11">
        <f t="shared" si="0"/>
        <v>53633</v>
      </c>
    </row>
    <row r="30" spans="1:8" ht="14.25">
      <c r="A30" s="2">
        <v>22</v>
      </c>
      <c r="B30" s="53" t="s">
        <v>68</v>
      </c>
      <c r="C30" s="11">
        <v>204.5</v>
      </c>
      <c r="D30" s="12">
        <f t="shared" si="1"/>
        <v>45890.97226394053</v>
      </c>
      <c r="E30" s="51"/>
      <c r="F30" s="12">
        <f t="shared" si="2"/>
        <v>0</v>
      </c>
      <c r="G30" s="11">
        <f t="shared" si="3"/>
        <v>45890.97226394053</v>
      </c>
      <c r="H30" s="11">
        <f t="shared" si="0"/>
        <v>45891</v>
      </c>
    </row>
    <row r="31" spans="1:8" ht="14.25">
      <c r="A31" s="2">
        <v>23</v>
      </c>
      <c r="B31" s="54" t="s">
        <v>48</v>
      </c>
      <c r="C31" s="11">
        <v>130.67</v>
      </c>
      <c r="D31" s="12">
        <f t="shared" si="1"/>
        <v>29323.097045130115</v>
      </c>
      <c r="E31" s="51"/>
      <c r="F31" s="12">
        <f t="shared" si="2"/>
        <v>0</v>
      </c>
      <c r="G31" s="11">
        <f t="shared" si="3"/>
        <v>29323.097045130115</v>
      </c>
      <c r="H31" s="11">
        <f t="shared" si="0"/>
        <v>29323</v>
      </c>
    </row>
    <row r="32" spans="1:8" ht="14.25">
      <c r="A32" s="2">
        <v>24</v>
      </c>
      <c r="B32" s="55" t="s">
        <v>49</v>
      </c>
      <c r="C32" s="11">
        <v>916.34</v>
      </c>
      <c r="D32" s="12">
        <f t="shared" si="1"/>
        <v>205631.94877427514</v>
      </c>
      <c r="E32" s="51">
        <v>30</v>
      </c>
      <c r="F32" s="12">
        <f t="shared" si="2"/>
        <v>60365.142</v>
      </c>
      <c r="G32" s="11">
        <f t="shared" si="3"/>
        <v>265997.09077427513</v>
      </c>
      <c r="H32" s="11">
        <f t="shared" si="0"/>
        <v>265997</v>
      </c>
    </row>
    <row r="33" spans="1:8" ht="12.75">
      <c r="A33" s="33"/>
      <c r="B33" s="50" t="s">
        <v>23</v>
      </c>
      <c r="C33" s="17">
        <f aca="true" t="shared" si="4" ref="C33:H33">SUM(C9:C32)</f>
        <v>4842</v>
      </c>
      <c r="D33" s="17">
        <f t="shared" si="4"/>
        <v>1086572.5560000003</v>
      </c>
      <c r="E33" s="17">
        <f t="shared" si="4"/>
        <v>60</v>
      </c>
      <c r="F33" s="17">
        <f t="shared" si="4"/>
        <v>120730.284</v>
      </c>
      <c r="G33" s="17">
        <f t="shared" si="4"/>
        <v>1207302.8400000003</v>
      </c>
      <c r="H33" s="17">
        <f t="shared" si="4"/>
        <v>1207302.8399999999</v>
      </c>
    </row>
    <row r="34" spans="1:8" s="1" customFormat="1" ht="12.75">
      <c r="A34" s="7"/>
      <c r="B34" s="7"/>
      <c r="C34" s="8"/>
      <c r="D34" s="8"/>
      <c r="E34" s="7"/>
      <c r="F34" s="7"/>
      <c r="G34" s="7"/>
      <c r="H34" s="7"/>
    </row>
  </sheetData>
  <sheetProtection/>
  <printOptions/>
  <pageMargins left="0.35433070866141736" right="0.35433070866141736" top="0.35433070866141736" bottom="0.07874015748031496" header="0.5118110236220472" footer="0.5118110236220472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</dc:creator>
  <cp:keywords/>
  <dc:description/>
  <cp:lastModifiedBy>dir_rc</cp:lastModifiedBy>
  <cp:lastPrinted>2014-07-22T05:01:07Z</cp:lastPrinted>
  <dcterms:created xsi:type="dcterms:W3CDTF">2010-01-04T10:34:17Z</dcterms:created>
  <dcterms:modified xsi:type="dcterms:W3CDTF">2014-07-24T13:03:08Z</dcterms:modified>
  <cp:category/>
  <cp:version/>
  <cp:contentType/>
  <cp:contentStatus/>
</cp:coreProperties>
</file>